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skad\Finanzas\Investor Relations\Corporate Broking LV\Data Center\2T25\"/>
    </mc:Choice>
  </mc:AlternateContent>
  <xr:revisionPtr revIDLastSave="0" documentId="13_ncr:1_{ABDD2598-23CB-4225-9016-1FC01E1875F3}" xr6:coauthVersionLast="47" xr6:coauthVersionMax="47" xr10:uidLastSave="{00000000-0000-0000-0000-000000000000}"/>
  <bookViews>
    <workbookView xWindow="28680" yWindow="-120" windowWidth="29040" windowHeight="15720" tabRatio="933" xr2:uid="{00000000-000D-0000-FFFF-FFFF00000000}"/>
  </bookViews>
  <sheets>
    <sheet name="Output SK cons" sheetId="20" r:id="rId1"/>
    <sheet name="Output Enaex" sheetId="22" r:id="rId2"/>
    <sheet name="Output Magotteaux" sheetId="26" r:id="rId3"/>
    <sheet name="Output PVSA" sheetId="21" r:id="rId4"/>
    <sheet name="Output SKC" sheetId="27" r:id="rId5"/>
    <sheet name="Output SKIC" sheetId="28" r:id="rId6"/>
    <sheet name="SK cons-BS" sheetId="1" r:id="rId7"/>
    <sheet name="SK cons-IS" sheetId="2" r:id="rId8"/>
    <sheet name="SK cons-CF" sheetId="3" r:id="rId9"/>
    <sheet name="Enaex cons-BS" sheetId="4" r:id="rId10"/>
    <sheet name="Enaex cons-IS" sheetId="5" r:id="rId11"/>
    <sheet name="Enaex cons-CF" sheetId="6" r:id="rId12"/>
    <sheet name="Magotteaux cons-BS" sheetId="11" r:id="rId13"/>
    <sheet name="Magotteaux cons-IS" sheetId="25" r:id="rId14"/>
    <sheet name="Magotteaux cons-CF" sheetId="13" r:id="rId15"/>
    <sheet name="PVSA cons-BS" sheetId="7" r:id="rId16"/>
    <sheet name="PVSA cons-IS" sheetId="8" r:id="rId17"/>
    <sheet name="PVSA cons-CF" sheetId="9" r:id="rId18"/>
    <sheet name="SKC cons-BS" sheetId="17" r:id="rId19"/>
    <sheet name="SKC cons-IS" sheetId="23" r:id="rId20"/>
    <sheet name="SKC cons-CF" sheetId="19" r:id="rId21"/>
    <sheet name="SKIC cons-BS" sheetId="14" r:id="rId22"/>
    <sheet name="SKIC cons-IS" sheetId="24" r:id="rId23"/>
    <sheet name="SKIC cons-CF" sheetId="1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5" i="20" l="1"/>
  <c r="AJ73" i="20"/>
  <c r="AJ67" i="20"/>
  <c r="AJ66" i="20"/>
  <c r="AJ65" i="20"/>
  <c r="AJ96" i="20" s="1"/>
  <c r="AJ64" i="20"/>
  <c r="AJ63" i="20"/>
  <c r="AJ61" i="20"/>
  <c r="AJ71" i="20" s="1"/>
  <c r="AJ60" i="20"/>
  <c r="AJ59" i="20"/>
  <c r="AJ58" i="20"/>
  <c r="AJ86" i="20" s="1"/>
  <c r="AJ89" i="20" s="1"/>
  <c r="AJ57" i="20"/>
  <c r="AJ56" i="20"/>
  <c r="AJ55" i="20"/>
  <c r="AJ53" i="20"/>
  <c r="AJ52" i="20"/>
  <c r="AJ51" i="20"/>
  <c r="AJ50" i="20"/>
  <c r="AJ54" i="20" s="1"/>
  <c r="AJ49" i="20"/>
  <c r="AJ47" i="20"/>
  <c r="AJ85" i="20" s="1"/>
  <c r="AJ88" i="20" s="1"/>
  <c r="AJ46" i="20"/>
  <c r="AJ84" i="20" s="1"/>
  <c r="AJ87" i="20" s="1"/>
  <c r="AJ45" i="20"/>
  <c r="AJ30" i="20"/>
  <c r="AJ24" i="20"/>
  <c r="AJ21" i="20"/>
  <c r="AJ97" i="20" s="1"/>
  <c r="AJ20" i="20"/>
  <c r="AJ22" i="20" s="1"/>
  <c r="AJ18" i="20"/>
  <c r="AJ17" i="20"/>
  <c r="AJ16" i="20"/>
  <c r="AJ15" i="20"/>
  <c r="AJ14" i="20"/>
  <c r="AJ12" i="20"/>
  <c r="AJ10" i="20"/>
  <c r="AJ9" i="20"/>
  <c r="AJ7" i="20"/>
  <c r="AJ6" i="20"/>
  <c r="AJ83" i="20" s="1"/>
  <c r="AJ75" i="22"/>
  <c r="AJ73" i="22"/>
  <c r="AJ67" i="22"/>
  <c r="AJ99" i="22" s="1"/>
  <c r="AJ66" i="22"/>
  <c r="AJ65" i="22"/>
  <c r="AJ96" i="22" s="1"/>
  <c r="AJ64" i="22"/>
  <c r="AJ63" i="22"/>
  <c r="AJ61" i="22"/>
  <c r="AJ71" i="22" s="1"/>
  <c r="AJ60" i="22"/>
  <c r="AJ58" i="22"/>
  <c r="AJ59" i="22" s="1"/>
  <c r="AJ57" i="22"/>
  <c r="AJ56" i="22"/>
  <c r="AJ55" i="22"/>
  <c r="AJ53" i="22"/>
  <c r="AJ52" i="22"/>
  <c r="AJ51" i="22"/>
  <c r="AJ50" i="22"/>
  <c r="AJ54" i="22" s="1"/>
  <c r="AJ49" i="22"/>
  <c r="AJ47" i="22"/>
  <c r="AJ85" i="22" s="1"/>
  <c r="AJ88" i="22" s="1"/>
  <c r="AJ46" i="22"/>
  <c r="AJ84" i="22" s="1"/>
  <c r="AJ87" i="22" s="1"/>
  <c r="AJ45" i="22"/>
  <c r="AJ30" i="22"/>
  <c r="AJ24" i="22"/>
  <c r="AJ21" i="22"/>
  <c r="AJ97" i="22" s="1"/>
  <c r="AJ20" i="22"/>
  <c r="AJ22" i="22" s="1"/>
  <c r="AJ18" i="22"/>
  <c r="AJ17" i="22"/>
  <c r="AJ16" i="22"/>
  <c r="AJ15" i="22"/>
  <c r="AJ14" i="22"/>
  <c r="AJ12" i="22"/>
  <c r="AJ10" i="22"/>
  <c r="AJ9" i="22"/>
  <c r="AJ7" i="22"/>
  <c r="AJ6" i="22"/>
  <c r="AJ83" i="22" s="1"/>
  <c r="AJ75" i="26"/>
  <c r="AJ73" i="26"/>
  <c r="AJ67" i="26"/>
  <c r="AJ66" i="26"/>
  <c r="AJ65" i="26"/>
  <c r="AJ96" i="26" s="1"/>
  <c r="AJ64" i="26"/>
  <c r="AJ63" i="26"/>
  <c r="AJ61" i="26"/>
  <c r="AJ71" i="26" s="1"/>
  <c r="AJ60" i="26"/>
  <c r="AJ74" i="26" s="1"/>
  <c r="AJ59" i="26"/>
  <c r="AJ58" i="26"/>
  <c r="AJ86" i="26" s="1"/>
  <c r="AJ89" i="26" s="1"/>
  <c r="AJ57" i="26"/>
  <c r="AJ56" i="26"/>
  <c r="AJ55" i="26"/>
  <c r="AJ53" i="26"/>
  <c r="AJ52" i="26"/>
  <c r="AJ51" i="26"/>
  <c r="AJ50" i="26"/>
  <c r="AJ54" i="26" s="1"/>
  <c r="AJ49" i="26"/>
  <c r="AJ47" i="26"/>
  <c r="AJ85" i="26" s="1"/>
  <c r="AJ88" i="26" s="1"/>
  <c r="AJ46" i="26"/>
  <c r="AJ45" i="26"/>
  <c r="AJ24" i="26"/>
  <c r="AJ21" i="26"/>
  <c r="AJ97" i="26" s="1"/>
  <c r="AJ20" i="26"/>
  <c r="AJ22" i="26" s="1"/>
  <c r="AJ18" i="26"/>
  <c r="AJ17" i="26"/>
  <c r="AJ16" i="26"/>
  <c r="AJ15" i="26"/>
  <c r="AJ14" i="26"/>
  <c r="AJ12" i="26"/>
  <c r="AJ10" i="26"/>
  <c r="AJ9" i="26"/>
  <c r="AJ7" i="26"/>
  <c r="AJ6" i="26"/>
  <c r="AJ30" i="26" s="1"/>
  <c r="AJ75" i="21"/>
  <c r="AJ70" i="21"/>
  <c r="AJ67" i="21"/>
  <c r="AJ66" i="21"/>
  <c r="AJ65" i="21"/>
  <c r="AJ64" i="21"/>
  <c r="AJ63" i="21"/>
  <c r="AJ61" i="21"/>
  <c r="AJ71" i="21" s="1"/>
  <c r="AJ60" i="21"/>
  <c r="AJ58" i="21"/>
  <c r="AJ59" i="21" s="1"/>
  <c r="AJ57" i="21"/>
  <c r="AJ56" i="21"/>
  <c r="AJ55" i="21"/>
  <c r="AJ53" i="21"/>
  <c r="AJ52" i="21"/>
  <c r="AJ51" i="21"/>
  <c r="AJ50" i="21"/>
  <c r="AJ54" i="21" s="1"/>
  <c r="AJ49" i="21"/>
  <c r="AJ48" i="21" s="1"/>
  <c r="AJ47" i="21"/>
  <c r="AJ46" i="21"/>
  <c r="AJ45" i="21"/>
  <c r="AJ74" i="21" s="1"/>
  <c r="AJ24" i="21"/>
  <c r="AJ21" i="21"/>
  <c r="AJ97" i="21" s="1"/>
  <c r="AJ20" i="21"/>
  <c r="AJ22" i="21" s="1"/>
  <c r="AJ18" i="21"/>
  <c r="AJ17" i="21"/>
  <c r="AJ16" i="21"/>
  <c r="AJ15" i="21"/>
  <c r="AJ14" i="21"/>
  <c r="AJ12" i="21"/>
  <c r="AJ10" i="21"/>
  <c r="AJ9" i="21"/>
  <c r="AJ7" i="21"/>
  <c r="AJ85" i="21" s="1"/>
  <c r="AJ88" i="21" s="1"/>
  <c r="AJ6" i="21"/>
  <c r="AJ30" i="21" s="1"/>
  <c r="AJ75" i="27"/>
  <c r="AJ73" i="27"/>
  <c r="AJ67" i="27"/>
  <c r="AJ66" i="27"/>
  <c r="AJ65" i="27"/>
  <c r="AJ96" i="27" s="1"/>
  <c r="AJ64" i="27"/>
  <c r="AJ63" i="27"/>
  <c r="AJ61" i="27"/>
  <c r="AJ71" i="27" s="1"/>
  <c r="AJ60" i="27"/>
  <c r="AJ58" i="27"/>
  <c r="AJ59" i="27" s="1"/>
  <c r="AJ57" i="27"/>
  <c r="AJ56" i="27"/>
  <c r="AJ55" i="27"/>
  <c r="AJ53" i="27"/>
  <c r="AJ52" i="27"/>
  <c r="AJ51" i="27"/>
  <c r="AJ50" i="27"/>
  <c r="AJ54" i="27" s="1"/>
  <c r="AJ49" i="27"/>
  <c r="AJ47" i="27"/>
  <c r="AJ85" i="27" s="1"/>
  <c r="AJ88" i="27" s="1"/>
  <c r="AJ46" i="27"/>
  <c r="AJ84" i="27" s="1"/>
  <c r="AJ87" i="27" s="1"/>
  <c r="AJ45" i="27"/>
  <c r="AJ30" i="27"/>
  <c r="AJ24" i="27"/>
  <c r="AJ21" i="27"/>
  <c r="AJ97" i="27" s="1"/>
  <c r="AJ20" i="27"/>
  <c r="AJ22" i="27" s="1"/>
  <c r="AJ18" i="27"/>
  <c r="AJ17" i="27"/>
  <c r="AJ16" i="27"/>
  <c r="AJ15" i="27"/>
  <c r="AJ14" i="27"/>
  <c r="AJ12" i="27"/>
  <c r="AJ10" i="27"/>
  <c r="AJ9" i="27"/>
  <c r="AJ7" i="27"/>
  <c r="AJ6" i="27"/>
  <c r="AJ83" i="27" s="1"/>
  <c r="AJ75" i="28"/>
  <c r="AJ73" i="28"/>
  <c r="AJ67" i="28"/>
  <c r="AJ66" i="28"/>
  <c r="AJ65" i="28"/>
  <c r="AJ96" i="28" s="1"/>
  <c r="AJ64" i="28"/>
  <c r="AJ63" i="28"/>
  <c r="AJ61" i="28"/>
  <c r="AJ62" i="28" s="1"/>
  <c r="AJ60" i="28"/>
  <c r="AJ74" i="28" s="1"/>
  <c r="AJ59" i="28"/>
  <c r="AJ58" i="28"/>
  <c r="AJ86" i="28" s="1"/>
  <c r="AJ89" i="28" s="1"/>
  <c r="AJ57" i="28"/>
  <c r="AJ56" i="28"/>
  <c r="AJ55" i="28"/>
  <c r="AJ53" i="28"/>
  <c r="AJ52" i="28"/>
  <c r="AJ51" i="28"/>
  <c r="AJ50" i="28"/>
  <c r="AJ54" i="28" s="1"/>
  <c r="AJ49" i="28"/>
  <c r="AJ47" i="28"/>
  <c r="AJ85" i="28" s="1"/>
  <c r="AJ88" i="28" s="1"/>
  <c r="AJ46" i="28"/>
  <c r="AJ84" i="28" s="1"/>
  <c r="AJ87" i="28" s="1"/>
  <c r="AJ45" i="28"/>
  <c r="AJ24" i="28"/>
  <c r="AJ21" i="28"/>
  <c r="AJ97" i="28" s="1"/>
  <c r="AJ20" i="28"/>
  <c r="AJ22" i="28" s="1"/>
  <c r="AJ18" i="28"/>
  <c r="AJ17" i="28"/>
  <c r="AJ16" i="28"/>
  <c r="AJ15" i="28"/>
  <c r="AJ14" i="28"/>
  <c r="AJ12" i="28"/>
  <c r="AJ10" i="28"/>
  <c r="AJ9" i="28"/>
  <c r="AJ7" i="28"/>
  <c r="AJ6" i="28"/>
  <c r="AJ30" i="28" s="1"/>
  <c r="AU36" i="1"/>
  <c r="AU35" i="1"/>
  <c r="AU34" i="1"/>
  <c r="AH3" i="28"/>
  <c r="AH6" i="28"/>
  <c r="AH7" i="28"/>
  <c r="AH8" i="28"/>
  <c r="AH9" i="28"/>
  <c r="AH10" i="28"/>
  <c r="AH11" i="28"/>
  <c r="AH38" i="28" s="1"/>
  <c r="AH12" i="28"/>
  <c r="AH13" i="28"/>
  <c r="AH40" i="28" s="1"/>
  <c r="AH39" i="28" s="1"/>
  <c r="AH14" i="28"/>
  <c r="AH15" i="28"/>
  <c r="AH16" i="28"/>
  <c r="AH17" i="28"/>
  <c r="AH18" i="28"/>
  <c r="AH20" i="28"/>
  <c r="AH19" i="28" s="1"/>
  <c r="AH21" i="28"/>
  <c r="AH22" i="28"/>
  <c r="AH24" i="28"/>
  <c r="AH23" i="28" s="1"/>
  <c r="AH30" i="28"/>
  <c r="AH31" i="28"/>
  <c r="AH32" i="28"/>
  <c r="AH36" i="28"/>
  <c r="AH37" i="28" s="1"/>
  <c r="AH41" i="28"/>
  <c r="AH45" i="28"/>
  <c r="AH46" i="28"/>
  <c r="AH70" i="28" s="1"/>
  <c r="AH47" i="28"/>
  <c r="AH85" i="28" s="1"/>
  <c r="AH88" i="28" s="1"/>
  <c r="AH49" i="28"/>
  <c r="AH73" i="28" s="1"/>
  <c r="AH50" i="28"/>
  <c r="AH51" i="28"/>
  <c r="AH52" i="28"/>
  <c r="AH53" i="28"/>
  <c r="AH55" i="28"/>
  <c r="AH54" i="28" s="1"/>
  <c r="AH56" i="28"/>
  <c r="AH95" i="28" s="1"/>
  <c r="AH57" i="28"/>
  <c r="AH58" i="28"/>
  <c r="AH60" i="28"/>
  <c r="AH59" i="28" s="1"/>
  <c r="AH61" i="28"/>
  <c r="AH71" i="28" s="1"/>
  <c r="AH62" i="28"/>
  <c r="AH63" i="28"/>
  <c r="AH64" i="28"/>
  <c r="AH65" i="28"/>
  <c r="AH66" i="28"/>
  <c r="AH67" i="28"/>
  <c r="AH74" i="28"/>
  <c r="AH75" i="28"/>
  <c r="AH86" i="28"/>
  <c r="AH89" i="28"/>
  <c r="AH97" i="28"/>
  <c r="AH98" i="28"/>
  <c r="AW21" i="2"/>
  <c r="AU92" i="3"/>
  <c r="AU34" i="4"/>
  <c r="AU35" i="4"/>
  <c r="AU36" i="4"/>
  <c r="AW21" i="5"/>
  <c r="AS12" i="6"/>
  <c r="AT12" i="6"/>
  <c r="AU12" i="6"/>
  <c r="AU92" i="6"/>
  <c r="AW21" i="25"/>
  <c r="AU34" i="11"/>
  <c r="AU35" i="11"/>
  <c r="AU36" i="11"/>
  <c r="AU86" i="13"/>
  <c r="AT86" i="13"/>
  <c r="AU92" i="13"/>
  <c r="AU34" i="7"/>
  <c r="AU35" i="7"/>
  <c r="AU36" i="7"/>
  <c r="AW21" i="8"/>
  <c r="AU92" i="9"/>
  <c r="AU4" i="9"/>
  <c r="AU34" i="17"/>
  <c r="AU35" i="17"/>
  <c r="AU36" i="17"/>
  <c r="AW21" i="23"/>
  <c r="AT89" i="19"/>
  <c r="AR12" i="19"/>
  <c r="AS12" i="19"/>
  <c r="AT12" i="19"/>
  <c r="AU12" i="19"/>
  <c r="AU92" i="19" s="1"/>
  <c r="AU4" i="19"/>
  <c r="AT92" i="19"/>
  <c r="AS92" i="19"/>
  <c r="AR92" i="19"/>
  <c r="AP94" i="16"/>
  <c r="AU12" i="16"/>
  <c r="AU4" i="16"/>
  <c r="AT34" i="14"/>
  <c r="AU34" i="14"/>
  <c r="AT35" i="14"/>
  <c r="AU35" i="14"/>
  <c r="AT36" i="14"/>
  <c r="AU36" i="14"/>
  <c r="AW21" i="24"/>
  <c r="AJ90" i="20" l="1"/>
  <c r="AJ72" i="20"/>
  <c r="AJ76" i="20"/>
  <c r="AJ99" i="20"/>
  <c r="AJ23" i="20"/>
  <c r="AJ41" i="20"/>
  <c r="AJ48" i="20"/>
  <c r="AJ74" i="20"/>
  <c r="AJ62" i="20"/>
  <c r="AJ8" i="20"/>
  <c r="AJ95" i="20"/>
  <c r="AJ70" i="20"/>
  <c r="AJ23" i="22"/>
  <c r="AJ41" i="22"/>
  <c r="AJ76" i="22"/>
  <c r="AJ72" i="22"/>
  <c r="AJ86" i="22"/>
  <c r="AJ89" i="22" s="1"/>
  <c r="AJ90" i="22" s="1"/>
  <c r="AJ48" i="22"/>
  <c r="AJ74" i="22"/>
  <c r="AJ62" i="22"/>
  <c r="AJ8" i="22"/>
  <c r="AJ95" i="22"/>
  <c r="AJ70" i="22"/>
  <c r="AJ72" i="26"/>
  <c r="AJ76" i="26"/>
  <c r="AJ99" i="26"/>
  <c r="AJ23" i="26"/>
  <c r="AJ41" i="26"/>
  <c r="AJ48" i="26"/>
  <c r="AJ62" i="26"/>
  <c r="AJ8" i="26"/>
  <c r="AJ95" i="26"/>
  <c r="AJ83" i="26"/>
  <c r="AJ70" i="26"/>
  <c r="AJ84" i="26"/>
  <c r="AJ87" i="26" s="1"/>
  <c r="AJ90" i="26" s="1"/>
  <c r="AJ23" i="21"/>
  <c r="AJ41" i="21"/>
  <c r="AJ72" i="21"/>
  <c r="AJ76" i="21"/>
  <c r="AJ99" i="21"/>
  <c r="AJ62" i="21"/>
  <c r="AJ8" i="21"/>
  <c r="AJ95" i="21"/>
  <c r="AJ96" i="21"/>
  <c r="AJ83" i="21"/>
  <c r="AJ84" i="21"/>
  <c r="AJ87" i="21" s="1"/>
  <c r="AJ86" i="21"/>
  <c r="AJ89" i="21" s="1"/>
  <c r="AJ73" i="21"/>
  <c r="AJ23" i="27"/>
  <c r="AJ41" i="27"/>
  <c r="AJ76" i="27"/>
  <c r="AJ72" i="27"/>
  <c r="AJ99" i="27"/>
  <c r="AJ86" i="27"/>
  <c r="AJ89" i="27" s="1"/>
  <c r="AJ90" i="27" s="1"/>
  <c r="AJ48" i="27"/>
  <c r="AJ74" i="27"/>
  <c r="AJ62" i="27"/>
  <c r="AJ8" i="27"/>
  <c r="AJ95" i="27"/>
  <c r="AJ70" i="27"/>
  <c r="AJ90" i="28"/>
  <c r="AJ41" i="28"/>
  <c r="AJ23" i="28"/>
  <c r="AJ48" i="28"/>
  <c r="AJ8" i="28"/>
  <c r="AJ95" i="28"/>
  <c r="AJ83" i="28"/>
  <c r="AJ70" i="28"/>
  <c r="AJ71" i="28"/>
  <c r="AJ99" i="28" s="1"/>
  <c r="AH93" i="28"/>
  <c r="AH94" i="28"/>
  <c r="AH42" i="28"/>
  <c r="AH33" i="28"/>
  <c r="AH77" i="28"/>
  <c r="AH99" i="28"/>
  <c r="AH100" i="28" s="1"/>
  <c r="AH72" i="28"/>
  <c r="AH76" i="28"/>
  <c r="AH48" i="28"/>
  <c r="AH84" i="28"/>
  <c r="AH87" i="28" s="1"/>
  <c r="AH90" i="28" s="1"/>
  <c r="AH83" i="28"/>
  <c r="AH96" i="28"/>
  <c r="AH80" i="28"/>
  <c r="AT94" i="16"/>
  <c r="AU94" i="16"/>
  <c r="AJ11" i="20" l="1"/>
  <c r="AJ36" i="20"/>
  <c r="AJ42" i="20"/>
  <c r="AJ94" i="20"/>
  <c r="AJ93" i="20"/>
  <c r="AJ33" i="20"/>
  <c r="AJ78" i="20"/>
  <c r="AJ11" i="22"/>
  <c r="AJ36" i="22"/>
  <c r="AJ78" i="22"/>
  <c r="AJ42" i="22"/>
  <c r="AJ94" i="22"/>
  <c r="AJ93" i="22"/>
  <c r="AJ33" i="22"/>
  <c r="AJ11" i="26"/>
  <c r="AJ36" i="26"/>
  <c r="AJ42" i="26"/>
  <c r="AJ94" i="26"/>
  <c r="AJ93" i="26"/>
  <c r="AJ33" i="26"/>
  <c r="AJ78" i="26"/>
  <c r="AJ90" i="21"/>
  <c r="AJ94" i="21"/>
  <c r="AJ42" i="21"/>
  <c r="AJ33" i="21"/>
  <c r="AJ36" i="21"/>
  <c r="AJ11" i="21"/>
  <c r="AJ93" i="21"/>
  <c r="AJ78" i="21"/>
  <c r="AJ11" i="27"/>
  <c r="AJ36" i="27"/>
  <c r="AJ42" i="27"/>
  <c r="AJ94" i="27"/>
  <c r="AJ93" i="27"/>
  <c r="AJ33" i="27"/>
  <c r="AJ78" i="27"/>
  <c r="AJ36" i="28"/>
  <c r="AJ11" i="28"/>
  <c r="AJ42" i="28"/>
  <c r="AJ94" i="28"/>
  <c r="AJ93" i="28"/>
  <c r="AJ33" i="28"/>
  <c r="AJ72" i="28"/>
  <c r="AJ76" i="28"/>
  <c r="AH78" i="28"/>
  <c r="AH79" i="28"/>
  <c r="AU4" i="6"/>
  <c r="AJ13" i="20" l="1"/>
  <c r="AJ38" i="20"/>
  <c r="AJ37" i="20" s="1"/>
  <c r="AJ19" i="20"/>
  <c r="AJ31" i="20"/>
  <c r="AJ98" i="20"/>
  <c r="AJ100" i="20" s="1"/>
  <c r="AJ38" i="22"/>
  <c r="AJ37" i="22" s="1"/>
  <c r="AJ19" i="22"/>
  <c r="AJ31" i="22"/>
  <c r="AJ13" i="22"/>
  <c r="AJ98" i="22"/>
  <c r="AJ100" i="22" s="1"/>
  <c r="AJ13" i="26"/>
  <c r="AJ38" i="26"/>
  <c r="AJ37" i="26" s="1"/>
  <c r="AJ19" i="26"/>
  <c r="AJ31" i="26"/>
  <c r="AJ98" i="26"/>
  <c r="AJ100" i="26" s="1"/>
  <c r="AJ38" i="21"/>
  <c r="AJ31" i="21"/>
  <c r="AJ13" i="21"/>
  <c r="AJ19" i="21"/>
  <c r="AJ98" i="21"/>
  <c r="AJ100" i="21" s="1"/>
  <c r="AJ37" i="21"/>
  <c r="AJ38" i="27"/>
  <c r="AJ37" i="27" s="1"/>
  <c r="AJ19" i="27"/>
  <c r="AJ31" i="27"/>
  <c r="AJ13" i="27"/>
  <c r="AJ98" i="27"/>
  <c r="AJ100" i="27" s="1"/>
  <c r="AJ13" i="28"/>
  <c r="AJ38" i="28"/>
  <c r="AJ31" i="28"/>
  <c r="AJ19" i="28"/>
  <c r="AJ98" i="28"/>
  <c r="AJ100" i="28" s="1"/>
  <c r="AJ37" i="28"/>
  <c r="AJ78" i="28"/>
  <c r="AJ79" i="28"/>
  <c r="AR23" i="2"/>
  <c r="AV23" i="2"/>
  <c r="AU23" i="2"/>
  <c r="AT23" i="2"/>
  <c r="AS23" i="2"/>
  <c r="AI67" i="28"/>
  <c r="AI66" i="28"/>
  <c r="AI65" i="28"/>
  <c r="AI64" i="28"/>
  <c r="AI75" i="28" s="1"/>
  <c r="AI63" i="28"/>
  <c r="AI62" i="28" s="1"/>
  <c r="AI61" i="28"/>
  <c r="AI60" i="28"/>
  <c r="AI58" i="28"/>
  <c r="AI57" i="28"/>
  <c r="AI56" i="28"/>
  <c r="AI55" i="28"/>
  <c r="AI54" i="28" s="1"/>
  <c r="AI53" i="28"/>
  <c r="AI52" i="28"/>
  <c r="AI51" i="28"/>
  <c r="AI50" i="28"/>
  <c r="AI49" i="28"/>
  <c r="AI47" i="28"/>
  <c r="AI46" i="28"/>
  <c r="AI45" i="28"/>
  <c r="AI24" i="28"/>
  <c r="AI21" i="28"/>
  <c r="AI20" i="28"/>
  <c r="AI18" i="28"/>
  <c r="AI17" i="28"/>
  <c r="AI16" i="28"/>
  <c r="AI15" i="28"/>
  <c r="AI14" i="28"/>
  <c r="AI12" i="28"/>
  <c r="AI10" i="28"/>
  <c r="AI9" i="28"/>
  <c r="AI7" i="28"/>
  <c r="AI6" i="28"/>
  <c r="AI8" i="28" s="1"/>
  <c r="AI11" i="28" s="1"/>
  <c r="AI67" i="27"/>
  <c r="AI66" i="27"/>
  <c r="AI65" i="27"/>
  <c r="AI64" i="27"/>
  <c r="AI63" i="27"/>
  <c r="AI62" i="27" s="1"/>
  <c r="AI61" i="27"/>
  <c r="AI60" i="27"/>
  <c r="AI58" i="27"/>
  <c r="AI57" i="27"/>
  <c r="AI56" i="27"/>
  <c r="AI55" i="27"/>
  <c r="AI54" i="27"/>
  <c r="AI53" i="27"/>
  <c r="AI52" i="27"/>
  <c r="AI51" i="27"/>
  <c r="AI50" i="27"/>
  <c r="AI49" i="27"/>
  <c r="AI47" i="27"/>
  <c r="AI46" i="27"/>
  <c r="AI45" i="27"/>
  <c r="AI74" i="27" s="1"/>
  <c r="AI24" i="27"/>
  <c r="AI21" i="27"/>
  <c r="AI20" i="27"/>
  <c r="AI18" i="27"/>
  <c r="AI17" i="27"/>
  <c r="AI16" i="27"/>
  <c r="AI15" i="27"/>
  <c r="AI14" i="27"/>
  <c r="AI12" i="27"/>
  <c r="AI10" i="27"/>
  <c r="AI9" i="27"/>
  <c r="AI7" i="27"/>
  <c r="AI6" i="27"/>
  <c r="AI8" i="27" s="1"/>
  <c r="AI75" i="21"/>
  <c r="AI67" i="21"/>
  <c r="AI66" i="21"/>
  <c r="AI65" i="21"/>
  <c r="AI64" i="21"/>
  <c r="AI63" i="21"/>
  <c r="AI61" i="21"/>
  <c r="AI71" i="21" s="1"/>
  <c r="AI60" i="21"/>
  <c r="AI58" i="21"/>
  <c r="AI57" i="21"/>
  <c r="AI56" i="21"/>
  <c r="AI55" i="21"/>
  <c r="AI53" i="21"/>
  <c r="AI52" i="21"/>
  <c r="AI51" i="21"/>
  <c r="AI50" i="21"/>
  <c r="AI49" i="21"/>
  <c r="AI47" i="21"/>
  <c r="AI46" i="21"/>
  <c r="AI70" i="21" s="1"/>
  <c r="AI45" i="21"/>
  <c r="AI24" i="21"/>
  <c r="AI21" i="21"/>
  <c r="AI20" i="21"/>
  <c r="AI22" i="21" s="1"/>
  <c r="AI18" i="21"/>
  <c r="AI17" i="21"/>
  <c r="AI16" i="21"/>
  <c r="AI15" i="21"/>
  <c r="AI14" i="21"/>
  <c r="AI12" i="21"/>
  <c r="AI10" i="21"/>
  <c r="AI9" i="21"/>
  <c r="AI7" i="21"/>
  <c r="AI6" i="21"/>
  <c r="AI8" i="21" s="1"/>
  <c r="AI67" i="26"/>
  <c r="AI66" i="26"/>
  <c r="AI65" i="26"/>
  <c r="AI64" i="26"/>
  <c r="AI75" i="26" s="1"/>
  <c r="AI63" i="26"/>
  <c r="AI61" i="26"/>
  <c r="AI62" i="26" s="1"/>
  <c r="AI60" i="26"/>
  <c r="AI58" i="26"/>
  <c r="AI57" i="26"/>
  <c r="AI56" i="26"/>
  <c r="AI55" i="26"/>
  <c r="AI53" i="26"/>
  <c r="AI52" i="26"/>
  <c r="AI51" i="26"/>
  <c r="AI50" i="26"/>
  <c r="AI49" i="26"/>
  <c r="AI47" i="26"/>
  <c r="AI46" i="26"/>
  <c r="AI70" i="26" s="1"/>
  <c r="AI45" i="26"/>
  <c r="AI48" i="26" s="1"/>
  <c r="AI24" i="26"/>
  <c r="AI21" i="26"/>
  <c r="AI20" i="26"/>
  <c r="AI18" i="26"/>
  <c r="AI17" i="26"/>
  <c r="AI16" i="26"/>
  <c r="AI15" i="26"/>
  <c r="AI14" i="26"/>
  <c r="AI12" i="26"/>
  <c r="AI10" i="26"/>
  <c r="AI9" i="26"/>
  <c r="AI7" i="26"/>
  <c r="AI6" i="26"/>
  <c r="AI67" i="22"/>
  <c r="AI66" i="22"/>
  <c r="AI65" i="22"/>
  <c r="AI64" i="22"/>
  <c r="AI75" i="22" s="1"/>
  <c r="AI63" i="22"/>
  <c r="AI61" i="22"/>
  <c r="AI71" i="22" s="1"/>
  <c r="AI60" i="22"/>
  <c r="AI58" i="22"/>
  <c r="AI57" i="22"/>
  <c r="AI59" i="22" s="1"/>
  <c r="AI56" i="22"/>
  <c r="AI96" i="22" s="1"/>
  <c r="AI55" i="22"/>
  <c r="AI53" i="22"/>
  <c r="AI52" i="22"/>
  <c r="AI51" i="22"/>
  <c r="AI50" i="22"/>
  <c r="AI49" i="22"/>
  <c r="AI47" i="22"/>
  <c r="AI46" i="22"/>
  <c r="AI70" i="22" s="1"/>
  <c r="AI45" i="22"/>
  <c r="AI24" i="22"/>
  <c r="AI21" i="22"/>
  <c r="AI20" i="22"/>
  <c r="AI18" i="22"/>
  <c r="AI17" i="22"/>
  <c r="AI16" i="22"/>
  <c r="AI15" i="22"/>
  <c r="AI14" i="22"/>
  <c r="AI12" i="22"/>
  <c r="AI10" i="22"/>
  <c r="AI9" i="22"/>
  <c r="AI7" i="22"/>
  <c r="AI6" i="22"/>
  <c r="AI8" i="22" s="1"/>
  <c r="AI96" i="20"/>
  <c r="AI67" i="20"/>
  <c r="AI66" i="20"/>
  <c r="AI65" i="20"/>
  <c r="AI64" i="20"/>
  <c r="AI75" i="20" s="1"/>
  <c r="AI63" i="20"/>
  <c r="AI61" i="20"/>
  <c r="AI62" i="20" s="1"/>
  <c r="AI60" i="20"/>
  <c r="AI58" i="20"/>
  <c r="AI57" i="20"/>
  <c r="AI56" i="20"/>
  <c r="AI55" i="20"/>
  <c r="AI53" i="20"/>
  <c r="AI52" i="20"/>
  <c r="AI51" i="20"/>
  <c r="AI50" i="20"/>
  <c r="AI54" i="20" s="1"/>
  <c r="AI49" i="20"/>
  <c r="AI73" i="20" s="1"/>
  <c r="AI47" i="20"/>
  <c r="AI46" i="20"/>
  <c r="AI45" i="20"/>
  <c r="AI74" i="20" s="1"/>
  <c r="AI24" i="20"/>
  <c r="AI21" i="20"/>
  <c r="AI20" i="20"/>
  <c r="AI18" i="20"/>
  <c r="AI17" i="20"/>
  <c r="AI16" i="20"/>
  <c r="AI15" i="20"/>
  <c r="AI14" i="20"/>
  <c r="AI12" i="20"/>
  <c r="AI10" i="20"/>
  <c r="AI9" i="20"/>
  <c r="AI7" i="20"/>
  <c r="AI6" i="20"/>
  <c r="AJ80" i="20" l="1"/>
  <c r="AJ40" i="20"/>
  <c r="AJ39" i="20" s="1"/>
  <c r="AJ32" i="20"/>
  <c r="AJ77" i="20"/>
  <c r="AJ79" i="20"/>
  <c r="AJ80" i="22"/>
  <c r="AJ40" i="22"/>
  <c r="AJ39" i="22" s="1"/>
  <c r="AJ32" i="22"/>
  <c r="AJ77" i="22"/>
  <c r="AJ79" i="22"/>
  <c r="AJ80" i="26"/>
  <c r="AJ40" i="26"/>
  <c r="AJ39" i="26" s="1"/>
  <c r="AJ32" i="26"/>
  <c r="AJ77" i="26"/>
  <c r="AJ79" i="26"/>
  <c r="AJ32" i="21"/>
  <c r="AJ80" i="21"/>
  <c r="AJ40" i="21"/>
  <c r="AJ39" i="21" s="1"/>
  <c r="AJ77" i="21"/>
  <c r="AJ79" i="21"/>
  <c r="AJ80" i="27"/>
  <c r="AJ40" i="27"/>
  <c r="AJ39" i="27" s="1"/>
  <c r="AJ32" i="27"/>
  <c r="AJ77" i="27"/>
  <c r="AJ79" i="27"/>
  <c r="AJ40" i="28"/>
  <c r="AJ39" i="28" s="1"/>
  <c r="AJ32" i="28"/>
  <c r="AJ80" i="28"/>
  <c r="AJ77" i="28"/>
  <c r="AI41" i="21"/>
  <c r="AI22" i="26"/>
  <c r="AI71" i="28"/>
  <c r="AI76" i="28" s="1"/>
  <c r="AI74" i="28"/>
  <c r="AI96" i="28"/>
  <c r="AI70" i="28"/>
  <c r="AI48" i="28"/>
  <c r="AI59" i="28"/>
  <c r="AI11" i="27"/>
  <c r="AI19" i="27" s="1"/>
  <c r="AI36" i="27"/>
  <c r="AI71" i="27"/>
  <c r="AI48" i="27"/>
  <c r="AI59" i="27"/>
  <c r="AI99" i="27"/>
  <c r="AI75" i="27"/>
  <c r="AI70" i="27"/>
  <c r="AI96" i="27"/>
  <c r="AI62" i="21"/>
  <c r="AI96" i="21"/>
  <c r="AI74" i="21"/>
  <c r="AI54" i="21"/>
  <c r="AI48" i="21"/>
  <c r="AI59" i="21"/>
  <c r="AI73" i="21"/>
  <c r="AI59" i="26"/>
  <c r="AI54" i="26"/>
  <c r="AI96" i="26"/>
  <c r="AI74" i="22"/>
  <c r="AI54" i="22"/>
  <c r="AI22" i="22"/>
  <c r="AI41" i="22" s="1"/>
  <c r="AI48" i="22"/>
  <c r="AI73" i="22"/>
  <c r="AI62" i="22"/>
  <c r="AI48" i="20"/>
  <c r="AI22" i="20"/>
  <c r="AI23" i="20" s="1"/>
  <c r="AI59" i="20"/>
  <c r="AI70" i="20"/>
  <c r="AI99" i="28"/>
  <c r="AI19" i="28"/>
  <c r="AI38" i="28"/>
  <c r="AI13" i="28"/>
  <c r="AI72" i="28"/>
  <c r="AI36" i="28"/>
  <c r="AI22" i="28"/>
  <c r="AI73" i="28"/>
  <c r="AI76" i="27"/>
  <c r="AI22" i="27"/>
  <c r="AI73" i="27"/>
  <c r="AI36" i="21"/>
  <c r="AI11" i="21"/>
  <c r="AI19" i="21" s="1"/>
  <c r="AI72" i="21"/>
  <c r="AI76" i="21"/>
  <c r="AI99" i="21"/>
  <c r="AI23" i="21"/>
  <c r="AI41" i="26"/>
  <c r="AI23" i="26"/>
  <c r="AI71" i="26"/>
  <c r="AI73" i="26"/>
  <c r="AI8" i="26"/>
  <c r="AI74" i="26"/>
  <c r="AI72" i="22"/>
  <c r="AI76" i="22"/>
  <c r="AI36" i="22"/>
  <c r="AI11" i="22"/>
  <c r="AI99" i="22"/>
  <c r="AI41" i="20"/>
  <c r="AI71" i="20"/>
  <c r="AI8" i="20"/>
  <c r="AV21" i="23"/>
  <c r="AT34" i="17"/>
  <c r="AT35" i="17"/>
  <c r="AT36" i="17"/>
  <c r="AT92" i="9"/>
  <c r="AV21" i="8"/>
  <c r="AT34" i="7"/>
  <c r="AT35" i="7"/>
  <c r="AT36" i="7"/>
  <c r="AT92" i="13"/>
  <c r="AT34" i="11"/>
  <c r="AT35" i="11"/>
  <c r="AT36" i="11"/>
  <c r="AV21" i="5"/>
  <c r="AT34" i="1"/>
  <c r="AT35" i="1"/>
  <c r="AT36" i="1"/>
  <c r="AT34" i="4"/>
  <c r="AT35" i="4"/>
  <c r="AT36" i="4"/>
  <c r="N92" i="3"/>
  <c r="O92" i="3"/>
  <c r="P92" i="3"/>
  <c r="AR92" i="3"/>
  <c r="AS92" i="3"/>
  <c r="AT92" i="3"/>
  <c r="AV21" i="2"/>
  <c r="AV21" i="24"/>
  <c r="AI37" i="28" l="1"/>
  <c r="AI23" i="22"/>
  <c r="AI38" i="27"/>
  <c r="AI37" i="27" s="1"/>
  <c r="AI13" i="27"/>
  <c r="AI80" i="27" s="1"/>
  <c r="AI72" i="27"/>
  <c r="AI40" i="28"/>
  <c r="AI39" i="28" s="1"/>
  <c r="AI80" i="28"/>
  <c r="AI41" i="28"/>
  <c r="AI23" i="28"/>
  <c r="AI78" i="28"/>
  <c r="AI78" i="27"/>
  <c r="AI41" i="27"/>
  <c r="AI23" i="27"/>
  <c r="AI78" i="21"/>
  <c r="AI42" i="21"/>
  <c r="AI13" i="21"/>
  <c r="AI38" i="21"/>
  <c r="AI37" i="21" s="1"/>
  <c r="AI36" i="26"/>
  <c r="AI11" i="26"/>
  <c r="AI76" i="26"/>
  <c r="AI72" i="26"/>
  <c r="AI99" i="26"/>
  <c r="AI42" i="26"/>
  <c r="AI78" i="22"/>
  <c r="AI13" i="22"/>
  <c r="AI38" i="22"/>
  <c r="AI37" i="22" s="1"/>
  <c r="AI42" i="22"/>
  <c r="AI19" i="22"/>
  <c r="AI42" i="20"/>
  <c r="AI76" i="20"/>
  <c r="AI72" i="20"/>
  <c r="AI99" i="20"/>
  <c r="AI11" i="20"/>
  <c r="AI13" i="20" s="1"/>
  <c r="AI40" i="20" s="1"/>
  <c r="AI36" i="20"/>
  <c r="AT12" i="16"/>
  <c r="AT4" i="16"/>
  <c r="AT4" i="19"/>
  <c r="AI40" i="27" l="1"/>
  <c r="AI39" i="27" s="1"/>
  <c r="AI42" i="28"/>
  <c r="AI42" i="27"/>
  <c r="AI80" i="21"/>
  <c r="AI40" i="21"/>
  <c r="AI39" i="21" s="1"/>
  <c r="AI78" i="26"/>
  <c r="AI19" i="26"/>
  <c r="AI38" i="26"/>
  <c r="AI37" i="26" s="1"/>
  <c r="AI13" i="26"/>
  <c r="AI80" i="22"/>
  <c r="AI40" i="22"/>
  <c r="AI39" i="22" s="1"/>
  <c r="AI19" i="20"/>
  <c r="AI38" i="20"/>
  <c r="AI37" i="20" s="1"/>
  <c r="AI78" i="20"/>
  <c r="AT4" i="9"/>
  <c r="AI40" i="26" l="1"/>
  <c r="AI39" i="26" s="1"/>
  <c r="AI80" i="26"/>
  <c r="AI39" i="20"/>
  <c r="AI80" i="20"/>
  <c r="AT4" i="6"/>
  <c r="AV45" i="25"/>
  <c r="AV21" i="25" s="1"/>
  <c r="AT92" i="6" l="1"/>
  <c r="AS34" i="4"/>
  <c r="AS35" i="4"/>
  <c r="AS36" i="4"/>
  <c r="AS94" i="16"/>
  <c r="AU21" i="23"/>
  <c r="AU21" i="24" l="1"/>
  <c r="AU21" i="8" l="1"/>
  <c r="AS34" i="14" l="1"/>
  <c r="AS36" i="14"/>
  <c r="AS35" i="14" l="1"/>
  <c r="AR36" i="14"/>
  <c r="AR35" i="14"/>
  <c r="AR34" i="14"/>
  <c r="AC94" i="16" l="1"/>
  <c r="Y94" i="16"/>
  <c r="AH94" i="16"/>
  <c r="M94" i="16"/>
  <c r="AD94" i="16"/>
  <c r="AQ94" i="16"/>
  <c r="AR94" i="16"/>
  <c r="AF94" i="16" l="1"/>
  <c r="Q94" i="16"/>
  <c r="AA94" i="16"/>
  <c r="AL94" i="16"/>
  <c r="AG94" i="16"/>
  <c r="L94" i="16"/>
  <c r="R94" i="16"/>
  <c r="Z94" i="16"/>
  <c r="N94" i="16"/>
  <c r="T94" i="16"/>
  <c r="AO94" i="16"/>
  <c r="AJ94" i="16"/>
  <c r="H94" i="16"/>
  <c r="AB94" i="16"/>
  <c r="U94" i="16"/>
  <c r="O94" i="16"/>
  <c r="K94" i="16"/>
  <c r="J94" i="16"/>
  <c r="X94" i="16"/>
  <c r="V94" i="16"/>
  <c r="AN94" i="16"/>
  <c r="P94" i="16"/>
  <c r="AK94" i="16"/>
  <c r="AI94" i="16"/>
  <c r="I94" i="16"/>
  <c r="W94" i="16"/>
  <c r="AM94" i="16"/>
  <c r="S94" i="16"/>
  <c r="AE94" i="16"/>
  <c r="B86" i="13" l="1"/>
  <c r="AS34" i="17" l="1"/>
  <c r="AS35" i="17"/>
  <c r="AS36" i="17"/>
  <c r="AS34" i="7"/>
  <c r="AS35" i="7"/>
  <c r="AS36" i="7"/>
  <c r="AS34" i="11"/>
  <c r="AS35" i="11"/>
  <c r="AS36" i="11"/>
  <c r="AH61" i="20" l="1"/>
  <c r="AH57" i="20"/>
  <c r="AH46" i="20"/>
  <c r="AH45" i="20"/>
  <c r="AH24" i="20"/>
  <c r="AH20" i="20"/>
  <c r="AH12" i="20"/>
  <c r="AH10" i="20"/>
  <c r="AH9" i="20"/>
  <c r="AH7" i="20"/>
  <c r="AU21" i="2"/>
  <c r="AS36" i="1" l="1"/>
  <c r="AS35" i="1"/>
  <c r="AS34" i="1"/>
  <c r="AH67" i="27"/>
  <c r="AH75" i="27" s="1"/>
  <c r="AH66" i="27"/>
  <c r="AH65" i="27"/>
  <c r="AH64" i="27"/>
  <c r="AH63" i="27"/>
  <c r="AH61" i="27"/>
  <c r="AH60" i="27"/>
  <c r="AH58" i="27"/>
  <c r="AH57" i="27"/>
  <c r="AH56" i="27"/>
  <c r="AH55" i="27"/>
  <c r="AH53" i="27"/>
  <c r="AH52" i="27"/>
  <c r="AH51" i="27"/>
  <c r="AH50" i="27"/>
  <c r="AH49" i="27"/>
  <c r="AH47" i="27"/>
  <c r="AH46" i="27"/>
  <c r="AH45" i="27"/>
  <c r="AH24" i="27"/>
  <c r="AH21" i="27"/>
  <c r="AH20" i="27"/>
  <c r="AH18" i="27"/>
  <c r="AH17" i="27"/>
  <c r="AH16" i="27"/>
  <c r="AH15" i="27"/>
  <c r="AH14" i="27"/>
  <c r="AH12" i="27"/>
  <c r="AH10" i="27"/>
  <c r="AH9" i="27"/>
  <c r="AH7" i="27"/>
  <c r="AH6" i="27"/>
  <c r="AH67" i="21"/>
  <c r="AH66" i="21"/>
  <c r="AH65" i="21"/>
  <c r="AH64" i="21"/>
  <c r="AH75" i="21" s="1"/>
  <c r="AH63" i="21"/>
  <c r="AH62" i="21" s="1"/>
  <c r="AH61" i="21"/>
  <c r="AH60" i="21"/>
  <c r="AH58" i="21"/>
  <c r="AH57" i="21"/>
  <c r="AH56" i="21"/>
  <c r="AH96" i="21" s="1"/>
  <c r="AH55" i="21"/>
  <c r="AH54" i="21" s="1"/>
  <c r="AH53" i="21"/>
  <c r="AH52" i="21"/>
  <c r="AH51" i="21"/>
  <c r="AH50" i="21"/>
  <c r="AH49" i="21"/>
  <c r="AH47" i="21"/>
  <c r="AH46" i="21"/>
  <c r="AH70" i="21" s="1"/>
  <c r="AH45" i="21"/>
  <c r="AH74" i="21" s="1"/>
  <c r="AH24" i="21"/>
  <c r="AH21" i="21"/>
  <c r="AH20" i="21"/>
  <c r="AH18" i="21"/>
  <c r="AH17" i="21"/>
  <c r="AH16" i="21"/>
  <c r="AH15" i="21"/>
  <c r="AH14" i="21"/>
  <c r="AH12" i="21"/>
  <c r="AH10" i="21"/>
  <c r="AH9" i="21"/>
  <c r="AH7" i="21"/>
  <c r="AH6" i="21"/>
  <c r="AH8" i="21" s="1"/>
  <c r="AH67" i="26"/>
  <c r="AH66" i="26"/>
  <c r="AH65" i="26"/>
  <c r="AH96" i="26" s="1"/>
  <c r="AH64" i="26"/>
  <c r="AH75" i="26" s="1"/>
  <c r="AH63" i="26"/>
  <c r="AH61" i="26"/>
  <c r="AH60" i="26"/>
  <c r="AH58" i="26"/>
  <c r="AH57" i="26"/>
  <c r="AH56" i="26"/>
  <c r="AH55" i="26"/>
  <c r="AH53" i="26"/>
  <c r="AH52" i="26"/>
  <c r="AH51" i="26"/>
  <c r="AH50" i="26"/>
  <c r="AH49" i="26"/>
  <c r="AH47" i="26"/>
  <c r="AH46" i="26"/>
  <c r="AH45" i="26"/>
  <c r="AH74" i="26" s="1"/>
  <c r="AH24" i="26"/>
  <c r="AH21" i="26"/>
  <c r="AH20" i="26"/>
  <c r="AH18" i="26"/>
  <c r="AH17" i="26"/>
  <c r="AH16" i="26"/>
  <c r="AH15" i="26"/>
  <c r="AH14" i="26"/>
  <c r="AH12" i="26"/>
  <c r="AH10" i="26"/>
  <c r="AH9" i="26"/>
  <c r="AH7" i="26"/>
  <c r="AH6" i="26"/>
  <c r="AH67" i="22"/>
  <c r="AH66" i="22"/>
  <c r="AH65" i="22"/>
  <c r="AH64" i="22"/>
  <c r="AH75" i="22" s="1"/>
  <c r="AH63" i="22"/>
  <c r="AH61" i="22"/>
  <c r="AH60" i="22"/>
  <c r="AH58" i="22"/>
  <c r="AH57" i="22"/>
  <c r="AH56" i="22"/>
  <c r="AH55" i="22"/>
  <c r="AH53" i="22"/>
  <c r="AH52" i="22"/>
  <c r="AH51" i="22"/>
  <c r="AH50" i="22"/>
  <c r="AH49" i="22"/>
  <c r="AH47" i="22"/>
  <c r="AH46" i="22"/>
  <c r="AH45" i="22"/>
  <c r="AH24" i="22"/>
  <c r="AH21" i="22"/>
  <c r="AH20" i="22"/>
  <c r="AH18" i="22"/>
  <c r="AH17" i="22"/>
  <c r="AH16" i="22"/>
  <c r="AH15" i="22"/>
  <c r="AH14" i="22"/>
  <c r="AH12" i="22"/>
  <c r="AH10" i="22"/>
  <c r="AH9" i="22"/>
  <c r="AH7" i="22"/>
  <c r="AH6" i="22"/>
  <c r="AH67" i="20"/>
  <c r="AH99" i="20" s="1"/>
  <c r="AH66" i="20"/>
  <c r="AH65" i="20"/>
  <c r="AH64" i="20"/>
  <c r="AH63" i="20"/>
  <c r="AH62" i="20" s="1"/>
  <c r="AH71" i="20"/>
  <c r="AH60" i="20"/>
  <c r="AH59" i="20" s="1"/>
  <c r="AH58" i="20"/>
  <c r="AH56" i="20"/>
  <c r="AH55" i="20"/>
  <c r="AH53" i="20"/>
  <c r="AH52" i="20"/>
  <c r="AH51" i="20"/>
  <c r="AH50" i="20"/>
  <c r="AH49" i="20"/>
  <c r="AH48" i="20" s="1"/>
  <c r="AH47" i="20"/>
  <c r="AH70" i="20"/>
  <c r="AH21" i="20"/>
  <c r="AH22" i="20" s="1"/>
  <c r="AH18" i="20"/>
  <c r="AH17" i="20"/>
  <c r="AH16" i="20"/>
  <c r="AH15" i="20"/>
  <c r="AH14" i="20"/>
  <c r="AH6" i="20"/>
  <c r="AH41" i="20" l="1"/>
  <c r="AH59" i="27"/>
  <c r="AH22" i="27"/>
  <c r="AH62" i="27"/>
  <c r="AH48" i="27"/>
  <c r="AH8" i="27"/>
  <c r="AH70" i="27"/>
  <c r="AH54" i="27"/>
  <c r="AH74" i="27"/>
  <c r="AH96" i="27"/>
  <c r="AH59" i="21"/>
  <c r="AH48" i="21"/>
  <c r="AH71" i="21"/>
  <c r="AH99" i="21" s="1"/>
  <c r="AH70" i="26"/>
  <c r="AH8" i="26"/>
  <c r="AH11" i="26" s="1"/>
  <c r="AH38" i="26" s="1"/>
  <c r="AH48" i="26"/>
  <c r="AH59" i="26"/>
  <c r="AH54" i="26"/>
  <c r="AH62" i="26"/>
  <c r="AH54" i="22"/>
  <c r="AH62" i="22"/>
  <c r="AH74" i="22"/>
  <c r="AH96" i="22"/>
  <c r="AH70" i="22"/>
  <c r="AH8" i="22"/>
  <c r="AH11" i="22" s="1"/>
  <c r="AH19" i="22" s="1"/>
  <c r="AH48" i="22"/>
  <c r="AH59" i="22"/>
  <c r="AH54" i="20"/>
  <c r="AH74" i="20"/>
  <c r="AH96" i="20"/>
  <c r="AH23" i="20"/>
  <c r="AH75" i="20"/>
  <c r="AH8" i="20"/>
  <c r="AH73" i="20"/>
  <c r="AH41" i="27"/>
  <c r="AH23" i="27"/>
  <c r="AH71" i="27"/>
  <c r="AH73" i="27"/>
  <c r="AH11" i="21"/>
  <c r="AH36" i="21"/>
  <c r="AH22" i="21"/>
  <c r="AH73" i="21"/>
  <c r="AH13" i="26"/>
  <c r="AH71" i="26"/>
  <c r="AH22" i="26"/>
  <c r="AH73" i="26"/>
  <c r="AH38" i="22"/>
  <c r="AH13" i="22"/>
  <c r="AH71" i="22"/>
  <c r="AH36" i="22"/>
  <c r="AH37" i="22" s="1"/>
  <c r="AH22" i="22"/>
  <c r="AH73" i="22"/>
  <c r="AH72" i="20"/>
  <c r="AH76" i="20"/>
  <c r="AU45" i="25"/>
  <c r="AU21" i="25" s="1"/>
  <c r="AH19" i="26" l="1"/>
  <c r="AH36" i="27"/>
  <c r="AH11" i="27"/>
  <c r="AH76" i="21"/>
  <c r="AH72" i="21"/>
  <c r="AH19" i="21"/>
  <c r="AH36" i="26"/>
  <c r="AH37" i="26" s="1"/>
  <c r="AH42" i="20"/>
  <c r="AH36" i="20"/>
  <c r="AH11" i="20"/>
  <c r="AH76" i="27"/>
  <c r="AH72" i="27"/>
  <c r="AH99" i="27"/>
  <c r="AH42" i="27"/>
  <c r="AH41" i="21"/>
  <c r="AH23" i="21"/>
  <c r="AH78" i="21"/>
  <c r="AH13" i="21"/>
  <c r="AH38" i="21"/>
  <c r="AH37" i="21" s="1"/>
  <c r="AH41" i="26"/>
  <c r="AH23" i="26"/>
  <c r="AH99" i="26"/>
  <c r="AH76" i="26"/>
  <c r="AH72" i="26"/>
  <c r="AH80" i="26"/>
  <c r="AH40" i="26"/>
  <c r="AH39" i="26" s="1"/>
  <c r="AH41" i="22"/>
  <c r="AH23" i="22"/>
  <c r="AH76" i="22"/>
  <c r="AH72" i="22"/>
  <c r="AH99" i="22"/>
  <c r="AH40" i="22"/>
  <c r="AH39" i="22" s="1"/>
  <c r="AH80" i="22"/>
  <c r="AH78" i="20"/>
  <c r="AS92" i="13"/>
  <c r="AH19" i="27" l="1"/>
  <c r="AH13" i="27"/>
  <c r="AH38" i="27"/>
  <c r="AH37" i="27" s="1"/>
  <c r="AH38" i="20"/>
  <c r="AH37" i="20" s="1"/>
  <c r="AH13" i="20"/>
  <c r="AH19" i="20"/>
  <c r="AH78" i="27"/>
  <c r="AH80" i="21"/>
  <c r="AH40" i="21"/>
  <c r="AH39" i="21" s="1"/>
  <c r="AH42" i="21"/>
  <c r="AH78" i="26"/>
  <c r="AH42" i="26"/>
  <c r="AH42" i="22"/>
  <c r="AH78" i="22"/>
  <c r="AH80" i="27" l="1"/>
  <c r="AH40" i="27"/>
  <c r="AH39" i="27" s="1"/>
  <c r="AH40" i="20"/>
  <c r="AH39" i="20" s="1"/>
  <c r="AH80" i="20"/>
  <c r="AS12" i="9"/>
  <c r="AS4" i="9"/>
  <c r="AS92" i="9" l="1"/>
  <c r="AS4" i="6" l="1"/>
  <c r="AS92" i="6" l="1"/>
  <c r="AU21" i="5"/>
  <c r="AG67" i="28" l="1"/>
  <c r="AG66" i="28"/>
  <c r="AG65" i="28"/>
  <c r="AG64" i="28"/>
  <c r="AG63" i="28"/>
  <c r="AG61" i="28"/>
  <c r="AG60" i="28"/>
  <c r="AG58" i="28"/>
  <c r="AG57" i="28"/>
  <c r="AG56" i="28"/>
  <c r="AG55" i="28"/>
  <c r="AG53" i="28"/>
  <c r="AG52" i="28"/>
  <c r="AG51" i="28"/>
  <c r="AG50" i="28"/>
  <c r="AG49" i="28"/>
  <c r="AG47" i="28"/>
  <c r="AG46" i="28"/>
  <c r="AG45" i="28"/>
  <c r="AG24" i="28"/>
  <c r="AG21" i="28"/>
  <c r="AG20" i="28"/>
  <c r="AG18" i="28"/>
  <c r="AG17" i="28"/>
  <c r="AG16" i="28"/>
  <c r="AG15" i="28"/>
  <c r="AG14" i="28"/>
  <c r="AG12" i="28"/>
  <c r="AG10" i="28"/>
  <c r="AG9" i="28"/>
  <c r="AG7" i="28"/>
  <c r="AG6" i="28"/>
  <c r="AG8" i="28" s="1"/>
  <c r="AG11" i="28" s="1"/>
  <c r="AG67" i="27"/>
  <c r="AG66" i="27"/>
  <c r="AG65" i="27"/>
  <c r="AG64" i="27"/>
  <c r="AG75" i="27" s="1"/>
  <c r="AG63" i="27"/>
  <c r="AG61" i="27"/>
  <c r="AG71" i="27" s="1"/>
  <c r="AG60" i="27"/>
  <c r="AG59" i="27" s="1"/>
  <c r="AG58" i="27"/>
  <c r="AG57" i="27"/>
  <c r="AG56" i="27"/>
  <c r="AG96" i="27" s="1"/>
  <c r="AG55" i="27"/>
  <c r="AG53" i="27"/>
  <c r="AG52" i="27"/>
  <c r="AG51" i="27"/>
  <c r="AG50" i="27"/>
  <c r="AG49" i="27"/>
  <c r="AG47" i="27"/>
  <c r="AG46" i="27"/>
  <c r="AG45" i="27"/>
  <c r="AG24" i="27"/>
  <c r="AG21" i="27"/>
  <c r="AG20" i="27"/>
  <c r="AG18" i="27"/>
  <c r="AG17" i="27"/>
  <c r="AG16" i="27"/>
  <c r="AG15" i="27"/>
  <c r="AG14" i="27"/>
  <c r="AG12" i="27"/>
  <c r="AG10" i="27"/>
  <c r="AG9" i="27"/>
  <c r="AG7" i="27"/>
  <c r="AG6" i="27"/>
  <c r="AG75" i="21"/>
  <c r="AG67" i="21"/>
  <c r="AG66" i="21"/>
  <c r="AG65" i="21"/>
  <c r="AG96" i="21" s="1"/>
  <c r="AG64" i="21"/>
  <c r="AG63" i="21"/>
  <c r="AG61" i="21"/>
  <c r="AG60" i="21"/>
  <c r="AG59" i="21" s="1"/>
  <c r="AG58" i="21"/>
  <c r="AG57" i="21"/>
  <c r="AG56" i="21"/>
  <c r="AG55" i="21"/>
  <c r="AG53" i="21"/>
  <c r="AG52" i="21"/>
  <c r="AG51" i="21"/>
  <c r="AG50" i="21"/>
  <c r="AG49" i="21"/>
  <c r="AG48" i="21" s="1"/>
  <c r="AG47" i="21"/>
  <c r="AG46" i="21"/>
  <c r="AG45" i="21"/>
  <c r="AG24" i="21"/>
  <c r="AG21" i="21"/>
  <c r="AG20" i="21"/>
  <c r="AG18" i="21"/>
  <c r="AG17" i="21"/>
  <c r="AG16" i="21"/>
  <c r="AG15" i="21"/>
  <c r="AG14" i="21"/>
  <c r="AG12" i="21"/>
  <c r="AG10" i="21"/>
  <c r="AG9" i="21"/>
  <c r="AG7" i="21"/>
  <c r="AG6" i="21"/>
  <c r="AG67" i="26"/>
  <c r="AG75" i="26" s="1"/>
  <c r="AG66" i="26"/>
  <c r="AG65" i="26"/>
  <c r="AG64" i="26"/>
  <c r="AG63" i="26"/>
  <c r="AG61" i="26"/>
  <c r="AG62" i="26" s="1"/>
  <c r="AG60" i="26"/>
  <c r="AG59" i="26" s="1"/>
  <c r="AG58" i="26"/>
  <c r="AG57" i="26"/>
  <c r="AG56" i="26"/>
  <c r="AG96" i="26" s="1"/>
  <c r="AG55" i="26"/>
  <c r="AG53" i="26"/>
  <c r="AG52" i="26"/>
  <c r="AG51" i="26"/>
  <c r="AG54" i="26" s="1"/>
  <c r="AG50" i="26"/>
  <c r="AG49" i="26"/>
  <c r="AG47" i="26"/>
  <c r="AG46" i="26"/>
  <c r="AG45" i="26"/>
  <c r="AG24" i="26"/>
  <c r="AG21" i="26"/>
  <c r="AG20" i="26"/>
  <c r="AG18" i="26"/>
  <c r="AG17" i="26"/>
  <c r="AG16" i="26"/>
  <c r="AG15" i="26"/>
  <c r="AG14" i="26"/>
  <c r="AG12" i="26"/>
  <c r="AG10" i="26"/>
  <c r="AG9" i="26"/>
  <c r="AG7" i="26"/>
  <c r="AG6" i="26"/>
  <c r="AG67" i="22"/>
  <c r="AG66" i="22"/>
  <c r="AG65" i="22"/>
  <c r="AG64" i="22"/>
  <c r="AG75" i="22" s="1"/>
  <c r="AG63" i="22"/>
  <c r="AG61" i="22"/>
  <c r="AG62" i="22" s="1"/>
  <c r="AG60" i="22"/>
  <c r="AG58" i="22"/>
  <c r="AG59" i="22" s="1"/>
  <c r="AG57" i="22"/>
  <c r="AG56" i="22"/>
  <c r="AG96" i="22" s="1"/>
  <c r="AG55" i="22"/>
  <c r="AG53" i="22"/>
  <c r="AG52" i="22"/>
  <c r="AG51" i="22"/>
  <c r="AG50" i="22"/>
  <c r="AG49" i="22"/>
  <c r="AG47" i="22"/>
  <c r="AG46" i="22"/>
  <c r="AG45" i="22"/>
  <c r="AG24" i="22"/>
  <c r="AG21" i="22"/>
  <c r="AG20" i="22"/>
  <c r="AG18" i="22"/>
  <c r="AG17" i="22"/>
  <c r="AG16" i="22"/>
  <c r="AG15" i="22"/>
  <c r="AG14" i="22"/>
  <c r="AG12" i="22"/>
  <c r="AG10" i="22"/>
  <c r="AG9" i="22"/>
  <c r="AG7" i="22"/>
  <c r="AG6" i="22"/>
  <c r="AG22" i="27" l="1"/>
  <c r="AG41" i="27" s="1"/>
  <c r="AG8" i="26"/>
  <c r="AG36" i="26" s="1"/>
  <c r="AG8" i="22"/>
  <c r="AG62" i="27"/>
  <c r="AG74" i="27"/>
  <c r="AG54" i="27"/>
  <c r="AG70" i="27"/>
  <c r="AG48" i="27"/>
  <c r="AG73" i="27"/>
  <c r="AG22" i="21"/>
  <c r="AG62" i="21"/>
  <c r="AG54" i="21"/>
  <c r="AG74" i="21"/>
  <c r="AG8" i="21"/>
  <c r="AG70" i="21"/>
  <c r="AG48" i="26"/>
  <c r="AG22" i="26"/>
  <c r="AG41" i="26" s="1"/>
  <c r="AG70" i="26"/>
  <c r="AG11" i="26"/>
  <c r="AG74" i="26"/>
  <c r="AG74" i="22"/>
  <c r="AG48" i="22"/>
  <c r="AG22" i="22"/>
  <c r="AG23" i="22" s="1"/>
  <c r="AG54" i="22"/>
  <c r="AG73" i="22"/>
  <c r="AG19" i="28"/>
  <c r="AG59" i="28"/>
  <c r="AG75" i="28"/>
  <c r="AG70" i="28"/>
  <c r="AG74" i="28"/>
  <c r="AG96" i="28"/>
  <c r="AG48" i="28"/>
  <c r="AG54" i="28"/>
  <c r="AG62" i="28"/>
  <c r="AG38" i="28"/>
  <c r="AG13" i="28"/>
  <c r="AG71" i="28"/>
  <c r="AG36" i="28"/>
  <c r="AG22" i="28"/>
  <c r="AG73" i="28"/>
  <c r="AG72" i="27"/>
  <c r="AG76" i="27"/>
  <c r="AG99" i="27"/>
  <c r="AG23" i="27"/>
  <c r="AG8" i="27"/>
  <c r="AG41" i="21"/>
  <c r="AG23" i="21"/>
  <c r="AG71" i="21"/>
  <c r="AG73" i="21"/>
  <c r="AG71" i="26"/>
  <c r="AG73" i="26"/>
  <c r="AG99" i="26"/>
  <c r="AG36" i="22"/>
  <c r="AG11" i="22"/>
  <c r="AG70" i="22"/>
  <c r="AG71" i="22"/>
  <c r="AG23" i="26" l="1"/>
  <c r="AG36" i="21"/>
  <c r="AG11" i="21"/>
  <c r="AG19" i="26"/>
  <c r="AG13" i="26"/>
  <c r="AG40" i="26" s="1"/>
  <c r="AG38" i="26"/>
  <c r="AG37" i="26" s="1"/>
  <c r="AG41" i="22"/>
  <c r="AG37" i="28"/>
  <c r="AG99" i="28"/>
  <c r="AG76" i="28"/>
  <c r="AG72" i="28"/>
  <c r="AG41" i="28"/>
  <c r="AG23" i="28"/>
  <c r="AG40" i="28"/>
  <c r="AG39" i="28" s="1"/>
  <c r="AG80" i="28"/>
  <c r="AG42" i="27"/>
  <c r="AG36" i="27"/>
  <c r="AG11" i="27"/>
  <c r="AG78" i="27"/>
  <c r="AG76" i="21"/>
  <c r="AG72" i="21"/>
  <c r="AG99" i="21"/>
  <c r="AG42" i="21"/>
  <c r="AG42" i="26"/>
  <c r="AG76" i="26"/>
  <c r="AG72" i="26"/>
  <c r="AG38" i="22"/>
  <c r="AG37" i="22" s="1"/>
  <c r="AG13" i="22"/>
  <c r="AG19" i="22"/>
  <c r="AG72" i="22"/>
  <c r="AG76" i="22"/>
  <c r="AG42" i="22"/>
  <c r="AG99" i="22"/>
  <c r="AG39" i="26" l="1"/>
  <c r="AG13" i="21"/>
  <c r="AG19" i="21"/>
  <c r="AG38" i="21"/>
  <c r="AG37" i="21" s="1"/>
  <c r="AG80" i="26"/>
  <c r="AG42" i="28"/>
  <c r="AG78" i="28"/>
  <c r="AG13" i="27"/>
  <c r="AG38" i="27"/>
  <c r="AG37" i="27" s="1"/>
  <c r="AG19" i="27"/>
  <c r="AG78" i="21"/>
  <c r="AG78" i="26"/>
  <c r="AG78" i="22"/>
  <c r="AG40" i="22"/>
  <c r="AG39" i="22" s="1"/>
  <c r="AG80" i="22"/>
  <c r="AG40" i="21" l="1"/>
  <c r="AG39" i="21" s="1"/>
  <c r="AG80" i="21"/>
  <c r="AG80" i="27"/>
  <c r="AG40" i="27"/>
  <c r="AG39" i="27" s="1"/>
  <c r="AG67" i="20" l="1"/>
  <c r="AG66" i="20"/>
  <c r="AG65" i="20"/>
  <c r="AG64" i="20"/>
  <c r="AG75" i="20" s="1"/>
  <c r="AG63" i="20"/>
  <c r="AG62" i="20" s="1"/>
  <c r="AG61" i="20"/>
  <c r="AG60" i="20"/>
  <c r="AG58" i="20"/>
  <c r="AG57" i="20"/>
  <c r="AG56" i="20"/>
  <c r="AG55" i="20"/>
  <c r="AG53" i="20"/>
  <c r="AG52" i="20"/>
  <c r="AG51" i="20"/>
  <c r="AG50" i="20"/>
  <c r="AG49" i="20"/>
  <c r="AG47" i="20"/>
  <c r="AG46" i="20"/>
  <c r="AG45" i="20"/>
  <c r="AG74" i="20" s="1"/>
  <c r="AG24" i="20"/>
  <c r="AG21" i="20"/>
  <c r="AG20" i="20"/>
  <c r="AG18" i="20"/>
  <c r="AG17" i="20"/>
  <c r="AG16" i="20"/>
  <c r="AG15" i="20"/>
  <c r="AG14" i="20"/>
  <c r="AG12" i="20"/>
  <c r="AG10" i="20"/>
  <c r="AG9" i="20"/>
  <c r="AG7" i="20"/>
  <c r="AG6" i="20"/>
  <c r="B92" i="19"/>
  <c r="C92" i="19"/>
  <c r="D92" i="19"/>
  <c r="E92" i="19"/>
  <c r="F92" i="19"/>
  <c r="G92" i="19"/>
  <c r="H92" i="19"/>
  <c r="I92" i="19"/>
  <c r="J92" i="19"/>
  <c r="K92" i="19"/>
  <c r="L92" i="19"/>
  <c r="M92" i="19"/>
  <c r="N92" i="19"/>
  <c r="O92" i="19"/>
  <c r="P92" i="19"/>
  <c r="Q92" i="19"/>
  <c r="R92" i="19"/>
  <c r="S92" i="19"/>
  <c r="T92" i="19"/>
  <c r="U92" i="19"/>
  <c r="V92" i="19"/>
  <c r="W92" i="19"/>
  <c r="X92" i="19"/>
  <c r="Y92" i="19"/>
  <c r="Z92" i="19"/>
  <c r="AA92" i="19"/>
  <c r="AB92" i="19"/>
  <c r="AC92" i="19"/>
  <c r="AD92" i="19"/>
  <c r="AE92" i="19"/>
  <c r="AF92" i="19"/>
  <c r="AG92" i="19"/>
  <c r="AH92" i="19"/>
  <c r="AI92" i="19"/>
  <c r="AJ92" i="19"/>
  <c r="AK92" i="19"/>
  <c r="AL92" i="19"/>
  <c r="AM92" i="19"/>
  <c r="AN92" i="19"/>
  <c r="AO92" i="19"/>
  <c r="AP92" i="19"/>
  <c r="AQ92" i="19"/>
  <c r="I92" i="9"/>
  <c r="Q92" i="9"/>
  <c r="Y92" i="9"/>
  <c r="AG92" i="9"/>
  <c r="AO92" i="9"/>
  <c r="B92" i="9"/>
  <c r="C92" i="9"/>
  <c r="D92" i="9"/>
  <c r="J92" i="9"/>
  <c r="K92" i="9"/>
  <c r="L92" i="9"/>
  <c r="R92" i="9"/>
  <c r="T92" i="9"/>
  <c r="Z92" i="9"/>
  <c r="AA92" i="9"/>
  <c r="AB92" i="9"/>
  <c r="AH92" i="9"/>
  <c r="AJ92" i="9"/>
  <c r="AP92" i="9"/>
  <c r="AQ92" i="9"/>
  <c r="AR92" i="9"/>
  <c r="E92" i="9"/>
  <c r="F92" i="9"/>
  <c r="G92" i="9"/>
  <c r="H92" i="9"/>
  <c r="M92" i="9"/>
  <c r="N92" i="9"/>
  <c r="O92" i="9"/>
  <c r="P92" i="9"/>
  <c r="S92" i="9"/>
  <c r="U92" i="9"/>
  <c r="V92" i="9"/>
  <c r="W92" i="9"/>
  <c r="X92" i="9"/>
  <c r="AC92" i="9"/>
  <c r="AD92" i="9"/>
  <c r="AE92" i="9"/>
  <c r="AF92" i="9"/>
  <c r="AI92" i="9"/>
  <c r="AK92" i="9"/>
  <c r="AL92" i="9"/>
  <c r="AM92" i="9"/>
  <c r="AN92" i="9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AM21" i="24"/>
  <c r="AN21" i="24"/>
  <c r="AO21" i="24"/>
  <c r="AP21" i="24"/>
  <c r="AQ21" i="24"/>
  <c r="AT21" i="24"/>
  <c r="D21" i="23"/>
  <c r="E21" i="23"/>
  <c r="F21" i="23"/>
  <c r="G21" i="23"/>
  <c r="H21" i="23"/>
  <c r="I21" i="23"/>
  <c r="J21" i="23"/>
  <c r="K21" i="23"/>
  <c r="L21" i="23"/>
  <c r="M21" i="23"/>
  <c r="N21" i="23"/>
  <c r="O21" i="23"/>
  <c r="AT21" i="23"/>
  <c r="AT21" i="8"/>
  <c r="K39" i="25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C92" i="13"/>
  <c r="D92" i="13"/>
  <c r="E12" i="13"/>
  <c r="E92" i="13" s="1"/>
  <c r="B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R92" i="13"/>
  <c r="S92" i="13"/>
  <c r="T92" i="13"/>
  <c r="U92" i="13"/>
  <c r="V92" i="13"/>
  <c r="W92" i="13"/>
  <c r="X92" i="13"/>
  <c r="Y92" i="13"/>
  <c r="Z92" i="13"/>
  <c r="AA92" i="13"/>
  <c r="AB92" i="13"/>
  <c r="AC92" i="13"/>
  <c r="AD92" i="13"/>
  <c r="AE92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I4" i="3"/>
  <c r="I92" i="3" s="1"/>
  <c r="B92" i="3"/>
  <c r="C92" i="3"/>
  <c r="D92" i="3"/>
  <c r="E92" i="3"/>
  <c r="F92" i="3"/>
  <c r="G92" i="3"/>
  <c r="H92" i="3"/>
  <c r="J92" i="3"/>
  <c r="K92" i="3"/>
  <c r="L92" i="3"/>
  <c r="M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T21" i="25"/>
  <c r="AT21" i="5"/>
  <c r="AT21" i="2"/>
  <c r="AR36" i="17"/>
  <c r="AR35" i="17"/>
  <c r="AR34" i="17"/>
  <c r="AR36" i="7"/>
  <c r="AR35" i="7"/>
  <c r="AR34" i="7"/>
  <c r="AR36" i="11"/>
  <c r="AR35" i="11"/>
  <c r="AR34" i="11"/>
  <c r="AR36" i="4"/>
  <c r="AR35" i="4"/>
  <c r="AR34" i="4"/>
  <c r="AR36" i="1"/>
  <c r="AR35" i="1"/>
  <c r="AR34" i="1"/>
  <c r="AR23" i="24"/>
  <c r="AR21" i="24" s="1"/>
  <c r="AS23" i="24"/>
  <c r="AS21" i="24" s="1"/>
  <c r="AG22" i="20" l="1"/>
  <c r="AG41" i="20" s="1"/>
  <c r="AG8" i="20"/>
  <c r="AG11" i="20" s="1"/>
  <c r="AG19" i="20" s="1"/>
  <c r="AG54" i="20"/>
  <c r="AG70" i="20"/>
  <c r="AG96" i="20"/>
  <c r="AG48" i="20"/>
  <c r="AG59" i="20"/>
  <c r="AG71" i="20"/>
  <c r="AG72" i="20"/>
  <c r="AG78" i="20" s="1"/>
  <c r="AG76" i="20"/>
  <c r="AG36" i="20"/>
  <c r="AG99" i="20"/>
  <c r="AG73" i="20"/>
  <c r="AG23" i="20"/>
  <c r="AR86" i="6"/>
  <c r="AG13" i="20" l="1"/>
  <c r="AG80" i="20" s="1"/>
  <c r="AG38" i="20"/>
  <c r="AG37" i="20" s="1"/>
  <c r="AG42" i="20"/>
  <c r="F23" i="25"/>
  <c r="E23" i="25"/>
  <c r="D23" i="24"/>
  <c r="D21" i="24" s="1"/>
  <c r="E23" i="24"/>
  <c r="E21" i="24" s="1"/>
  <c r="F23" i="24"/>
  <c r="F21" i="24" s="1"/>
  <c r="G23" i="24"/>
  <c r="G21" i="24" s="1"/>
  <c r="H23" i="24"/>
  <c r="H21" i="24" s="1"/>
  <c r="I23" i="24"/>
  <c r="I21" i="24" s="1"/>
  <c r="J23" i="24"/>
  <c r="J21" i="24" s="1"/>
  <c r="K23" i="24"/>
  <c r="K21" i="24" s="1"/>
  <c r="L23" i="24"/>
  <c r="L21" i="24" s="1"/>
  <c r="M23" i="24"/>
  <c r="M21" i="24" s="1"/>
  <c r="N23" i="24"/>
  <c r="N21" i="24" s="1"/>
  <c r="O23" i="24"/>
  <c r="O21" i="24" s="1"/>
  <c r="P23" i="24"/>
  <c r="P21" i="24" s="1"/>
  <c r="Q23" i="24"/>
  <c r="Q21" i="24" s="1"/>
  <c r="R23" i="24"/>
  <c r="R21" i="24" s="1"/>
  <c r="S23" i="24"/>
  <c r="S21" i="24" s="1"/>
  <c r="T23" i="24"/>
  <c r="T21" i="24" s="1"/>
  <c r="U23" i="24"/>
  <c r="U21" i="24" s="1"/>
  <c r="V23" i="24"/>
  <c r="V21" i="24" s="1"/>
  <c r="W23" i="24"/>
  <c r="W21" i="24" s="1"/>
  <c r="K23" i="8"/>
  <c r="K21" i="8" s="1"/>
  <c r="P23" i="23"/>
  <c r="P21" i="23" s="1"/>
  <c r="Q23" i="23"/>
  <c r="Q21" i="23" s="1"/>
  <c r="R23" i="23"/>
  <c r="R21" i="23" s="1"/>
  <c r="S23" i="23"/>
  <c r="S21" i="23" s="1"/>
  <c r="T23" i="23"/>
  <c r="T21" i="23" s="1"/>
  <c r="U23" i="23"/>
  <c r="U21" i="23" s="1"/>
  <c r="V23" i="23"/>
  <c r="V21" i="23" s="1"/>
  <c r="W23" i="23"/>
  <c r="W21" i="23" s="1"/>
  <c r="X23" i="23"/>
  <c r="X21" i="23" s="1"/>
  <c r="Y23" i="23"/>
  <c r="Y21" i="23" s="1"/>
  <c r="Z23" i="23"/>
  <c r="Z21" i="23" s="1"/>
  <c r="AA23" i="23"/>
  <c r="AA21" i="23" s="1"/>
  <c r="AB23" i="23"/>
  <c r="AB21" i="23" s="1"/>
  <c r="AC23" i="23"/>
  <c r="AC21" i="23" s="1"/>
  <c r="AD23" i="23"/>
  <c r="AD21" i="23" s="1"/>
  <c r="AE23" i="23"/>
  <c r="AE21" i="23" s="1"/>
  <c r="AF23" i="23"/>
  <c r="AF21" i="23" s="1"/>
  <c r="AG23" i="23"/>
  <c r="AG21" i="23" s="1"/>
  <c r="AH23" i="23"/>
  <c r="AH21" i="23" s="1"/>
  <c r="AI23" i="23"/>
  <c r="AI21" i="23" s="1"/>
  <c r="AJ23" i="23"/>
  <c r="AJ21" i="23" s="1"/>
  <c r="AK23" i="23"/>
  <c r="AK21" i="23" s="1"/>
  <c r="AL23" i="23"/>
  <c r="AL21" i="23" s="1"/>
  <c r="AM23" i="23"/>
  <c r="AM21" i="23" s="1"/>
  <c r="AN23" i="23"/>
  <c r="AN21" i="23" s="1"/>
  <c r="AO23" i="23"/>
  <c r="AO21" i="23" s="1"/>
  <c r="AP23" i="23"/>
  <c r="AP21" i="23" s="1"/>
  <c r="AQ23" i="23"/>
  <c r="AQ21" i="23" s="1"/>
  <c r="AR23" i="23"/>
  <c r="AR21" i="23" s="1"/>
  <c r="D23" i="8"/>
  <c r="D21" i="8" s="1"/>
  <c r="E23" i="8"/>
  <c r="E21" i="8" s="1"/>
  <c r="F23" i="8"/>
  <c r="F21" i="8" s="1"/>
  <c r="G23" i="8"/>
  <c r="G21" i="8" s="1"/>
  <c r="H23" i="8"/>
  <c r="H21" i="8" s="1"/>
  <c r="I23" i="8"/>
  <c r="I21" i="8" s="1"/>
  <c r="J23" i="8"/>
  <c r="J21" i="8" s="1"/>
  <c r="L23" i="8"/>
  <c r="L21" i="8" s="1"/>
  <c r="M23" i="8"/>
  <c r="M21" i="8" s="1"/>
  <c r="N23" i="8"/>
  <c r="N21" i="8" s="1"/>
  <c r="O23" i="8"/>
  <c r="O21" i="8" s="1"/>
  <c r="P23" i="8"/>
  <c r="P21" i="8" s="1"/>
  <c r="Q23" i="8"/>
  <c r="Q21" i="8" s="1"/>
  <c r="R23" i="8"/>
  <c r="R21" i="8" s="1"/>
  <c r="S23" i="8"/>
  <c r="S21" i="8" s="1"/>
  <c r="T23" i="8"/>
  <c r="T21" i="8" s="1"/>
  <c r="U23" i="8"/>
  <c r="U21" i="8" s="1"/>
  <c r="V23" i="8"/>
  <c r="V21" i="8" s="1"/>
  <c r="W23" i="8"/>
  <c r="W21" i="8" s="1"/>
  <c r="X23" i="8"/>
  <c r="X21" i="8" s="1"/>
  <c r="Y23" i="8"/>
  <c r="Y21" i="8" s="1"/>
  <c r="Z23" i="8"/>
  <c r="Z21" i="8" s="1"/>
  <c r="AA23" i="8"/>
  <c r="AA21" i="8" s="1"/>
  <c r="AB23" i="8"/>
  <c r="AB21" i="8" s="1"/>
  <c r="AC23" i="8"/>
  <c r="AC21" i="8" s="1"/>
  <c r="AD23" i="8"/>
  <c r="AD21" i="8" s="1"/>
  <c r="AE23" i="8"/>
  <c r="AE21" i="8" s="1"/>
  <c r="AF23" i="8"/>
  <c r="AF21" i="8" s="1"/>
  <c r="AG23" i="8"/>
  <c r="AG21" i="8" s="1"/>
  <c r="AH23" i="8"/>
  <c r="AH21" i="8" s="1"/>
  <c r="AI23" i="8"/>
  <c r="AI21" i="8" s="1"/>
  <c r="AJ23" i="8"/>
  <c r="AJ21" i="8" s="1"/>
  <c r="AK23" i="8"/>
  <c r="AK21" i="8" s="1"/>
  <c r="AL23" i="8"/>
  <c r="AL21" i="8" s="1"/>
  <c r="AM23" i="8"/>
  <c r="AM21" i="8" s="1"/>
  <c r="AN23" i="8"/>
  <c r="AN21" i="8" s="1"/>
  <c r="AO23" i="8"/>
  <c r="AO21" i="8" s="1"/>
  <c r="AP23" i="8"/>
  <c r="AP21" i="8" s="1"/>
  <c r="AQ23" i="8"/>
  <c r="AQ21" i="8" s="1"/>
  <c r="AR23" i="8"/>
  <c r="AR21" i="8" s="1"/>
  <c r="D23" i="25"/>
  <c r="G23" i="25"/>
  <c r="H23" i="25"/>
  <c r="J23" i="25"/>
  <c r="K23" i="25"/>
  <c r="K21" i="25" s="1"/>
  <c r="L23" i="25"/>
  <c r="L21" i="25" s="1"/>
  <c r="M23" i="25"/>
  <c r="M21" i="25" s="1"/>
  <c r="N23" i="25"/>
  <c r="N21" i="25" s="1"/>
  <c r="O23" i="25"/>
  <c r="O21" i="25" s="1"/>
  <c r="P23" i="25"/>
  <c r="P21" i="25" s="1"/>
  <c r="Q23" i="25"/>
  <c r="Q21" i="25" s="1"/>
  <c r="R23" i="25"/>
  <c r="R21" i="25" s="1"/>
  <c r="S23" i="25"/>
  <c r="S21" i="25" s="1"/>
  <c r="T23" i="25"/>
  <c r="T21" i="25" s="1"/>
  <c r="U23" i="25"/>
  <c r="U21" i="25" s="1"/>
  <c r="V23" i="25"/>
  <c r="V21" i="25" s="1"/>
  <c r="W23" i="25"/>
  <c r="W21" i="25" s="1"/>
  <c r="X23" i="25"/>
  <c r="X21" i="25" s="1"/>
  <c r="Y23" i="25"/>
  <c r="Y21" i="25" s="1"/>
  <c r="Z23" i="25"/>
  <c r="Z21" i="25" s="1"/>
  <c r="AA23" i="25"/>
  <c r="AA21" i="25" s="1"/>
  <c r="AB23" i="25"/>
  <c r="AB21" i="25" s="1"/>
  <c r="AC23" i="25"/>
  <c r="AC21" i="25" s="1"/>
  <c r="AD23" i="25"/>
  <c r="AD21" i="25" s="1"/>
  <c r="AE23" i="25"/>
  <c r="AE21" i="25" s="1"/>
  <c r="AF23" i="25"/>
  <c r="AF21" i="25" s="1"/>
  <c r="AG23" i="25"/>
  <c r="AG21" i="25" s="1"/>
  <c r="AH23" i="25"/>
  <c r="AH21" i="25" s="1"/>
  <c r="AI23" i="25"/>
  <c r="AI21" i="25" s="1"/>
  <c r="AJ23" i="25"/>
  <c r="AJ21" i="25" s="1"/>
  <c r="AK23" i="25"/>
  <c r="AK21" i="25" s="1"/>
  <c r="AL23" i="25"/>
  <c r="AL21" i="25" s="1"/>
  <c r="AM23" i="25"/>
  <c r="AM21" i="25" s="1"/>
  <c r="AN23" i="25"/>
  <c r="AN21" i="25" s="1"/>
  <c r="AO23" i="25"/>
  <c r="AO21" i="25" s="1"/>
  <c r="AP23" i="25"/>
  <c r="AP21" i="25" s="1"/>
  <c r="AQ23" i="25"/>
  <c r="AQ21" i="25" s="1"/>
  <c r="AR23" i="25"/>
  <c r="AR21" i="25" s="1"/>
  <c r="D23" i="5"/>
  <c r="D21" i="5" s="1"/>
  <c r="E23" i="5"/>
  <c r="E21" i="5" s="1"/>
  <c r="F23" i="5"/>
  <c r="F21" i="5" s="1"/>
  <c r="G23" i="5"/>
  <c r="G21" i="5" s="1"/>
  <c r="H23" i="5"/>
  <c r="H21" i="5" s="1"/>
  <c r="I23" i="5"/>
  <c r="I21" i="5" s="1"/>
  <c r="J23" i="5"/>
  <c r="J21" i="5" s="1"/>
  <c r="K23" i="5"/>
  <c r="K21" i="5" s="1"/>
  <c r="L23" i="5"/>
  <c r="L21" i="5" s="1"/>
  <c r="M23" i="5"/>
  <c r="M21" i="5" s="1"/>
  <c r="N23" i="5"/>
  <c r="N21" i="5" s="1"/>
  <c r="O23" i="5"/>
  <c r="O21" i="5" s="1"/>
  <c r="P23" i="5"/>
  <c r="P21" i="5" s="1"/>
  <c r="Q23" i="5"/>
  <c r="Q21" i="5" s="1"/>
  <c r="R23" i="5"/>
  <c r="R21" i="5" s="1"/>
  <c r="S23" i="5"/>
  <c r="S21" i="5" s="1"/>
  <c r="T23" i="5"/>
  <c r="T21" i="5" s="1"/>
  <c r="U23" i="5"/>
  <c r="U21" i="5" s="1"/>
  <c r="V23" i="5"/>
  <c r="V21" i="5" s="1"/>
  <c r="W23" i="5"/>
  <c r="W21" i="5" s="1"/>
  <c r="X23" i="5"/>
  <c r="X21" i="5" s="1"/>
  <c r="Y23" i="5"/>
  <c r="Y21" i="5" s="1"/>
  <c r="Z23" i="5"/>
  <c r="Z21" i="5" s="1"/>
  <c r="AA23" i="5"/>
  <c r="AA21" i="5" s="1"/>
  <c r="AB23" i="5"/>
  <c r="AB21" i="5" s="1"/>
  <c r="AC23" i="5"/>
  <c r="AC21" i="5" s="1"/>
  <c r="AD23" i="5"/>
  <c r="AD21" i="5" s="1"/>
  <c r="AE23" i="5"/>
  <c r="AE21" i="5" s="1"/>
  <c r="AF23" i="5"/>
  <c r="AF21" i="5" s="1"/>
  <c r="AG23" i="5"/>
  <c r="AG21" i="5" s="1"/>
  <c r="AH23" i="5"/>
  <c r="AH21" i="5" s="1"/>
  <c r="AI23" i="5"/>
  <c r="AI21" i="5" s="1"/>
  <c r="AJ23" i="5"/>
  <c r="AJ21" i="5" s="1"/>
  <c r="AK23" i="5"/>
  <c r="AK21" i="5" s="1"/>
  <c r="AL23" i="5"/>
  <c r="AL21" i="5" s="1"/>
  <c r="AM23" i="5"/>
  <c r="AM21" i="5" s="1"/>
  <c r="AN23" i="5"/>
  <c r="AN21" i="5" s="1"/>
  <c r="AO23" i="5"/>
  <c r="AO21" i="5" s="1"/>
  <c r="AP23" i="5"/>
  <c r="AP21" i="5" s="1"/>
  <c r="AQ23" i="5"/>
  <c r="AQ21" i="5" s="1"/>
  <c r="AR23" i="5"/>
  <c r="AR21" i="5" s="1"/>
  <c r="AS23" i="5"/>
  <c r="AS21" i="5" s="1"/>
  <c r="D23" i="2"/>
  <c r="D21" i="2" s="1"/>
  <c r="E23" i="2"/>
  <c r="E21" i="2" s="1"/>
  <c r="F23" i="2"/>
  <c r="F21" i="2" s="1"/>
  <c r="G23" i="2"/>
  <c r="G21" i="2" s="1"/>
  <c r="H23" i="2"/>
  <c r="H21" i="2" s="1"/>
  <c r="I23" i="2"/>
  <c r="I21" i="2" s="1"/>
  <c r="J23" i="2"/>
  <c r="J21" i="2" s="1"/>
  <c r="K23" i="2"/>
  <c r="K21" i="2" s="1"/>
  <c r="L23" i="2"/>
  <c r="L21" i="2" s="1"/>
  <c r="M23" i="2"/>
  <c r="M21" i="2" s="1"/>
  <c r="N23" i="2"/>
  <c r="N21" i="2" s="1"/>
  <c r="O23" i="2"/>
  <c r="O21" i="2" s="1"/>
  <c r="P23" i="2"/>
  <c r="P21" i="2" s="1"/>
  <c r="Q23" i="2"/>
  <c r="Q21" i="2" s="1"/>
  <c r="R23" i="2"/>
  <c r="R21" i="2" s="1"/>
  <c r="S23" i="2"/>
  <c r="S21" i="2" s="1"/>
  <c r="T23" i="2"/>
  <c r="T21" i="2" s="1"/>
  <c r="U23" i="2"/>
  <c r="U21" i="2" s="1"/>
  <c r="V23" i="2"/>
  <c r="V21" i="2" s="1"/>
  <c r="W23" i="2"/>
  <c r="W21" i="2" s="1"/>
  <c r="X23" i="2"/>
  <c r="X21" i="2" s="1"/>
  <c r="Y23" i="2"/>
  <c r="Y21" i="2" s="1"/>
  <c r="Z23" i="2"/>
  <c r="Z21" i="2" s="1"/>
  <c r="AA23" i="2"/>
  <c r="AA21" i="2" s="1"/>
  <c r="AB23" i="2"/>
  <c r="AB21" i="2" s="1"/>
  <c r="AC23" i="2"/>
  <c r="AC21" i="2" s="1"/>
  <c r="AD23" i="2"/>
  <c r="AD21" i="2" s="1"/>
  <c r="AE23" i="2"/>
  <c r="AE21" i="2" s="1"/>
  <c r="AF23" i="2"/>
  <c r="AF21" i="2" s="1"/>
  <c r="AG23" i="2"/>
  <c r="AG21" i="2" s="1"/>
  <c r="AH23" i="2"/>
  <c r="AH21" i="2" s="1"/>
  <c r="AI23" i="2"/>
  <c r="AI21" i="2" s="1"/>
  <c r="AJ23" i="2"/>
  <c r="AJ21" i="2" s="1"/>
  <c r="AK23" i="2"/>
  <c r="AK21" i="2" s="1"/>
  <c r="AL23" i="2"/>
  <c r="AL21" i="2" s="1"/>
  <c r="AM23" i="2"/>
  <c r="AM21" i="2" s="1"/>
  <c r="AN23" i="2"/>
  <c r="AN21" i="2" s="1"/>
  <c r="AO23" i="2"/>
  <c r="AO21" i="2" s="1"/>
  <c r="AP23" i="2"/>
  <c r="AP21" i="2" s="1"/>
  <c r="AQ23" i="2"/>
  <c r="AQ21" i="2" s="1"/>
  <c r="AR21" i="2"/>
  <c r="AS21" i="2"/>
  <c r="AG40" i="20" l="1"/>
  <c r="AG39" i="20" s="1"/>
  <c r="I23" i="25"/>
  <c r="AF6" i="28"/>
  <c r="AF7" i="28"/>
  <c r="AF9" i="28"/>
  <c r="AF10" i="28"/>
  <c r="AF12" i="28"/>
  <c r="AF14" i="28"/>
  <c r="AF15" i="28"/>
  <c r="AF16" i="28"/>
  <c r="AF17" i="28"/>
  <c r="AF18" i="28"/>
  <c r="AF20" i="28"/>
  <c r="AF21" i="28"/>
  <c r="AI97" i="28" s="1"/>
  <c r="AF24" i="28"/>
  <c r="AF17" i="27"/>
  <c r="AF18" i="27"/>
  <c r="AF20" i="27"/>
  <c r="AF45" i="27"/>
  <c r="AF46" i="27"/>
  <c r="AF47" i="27"/>
  <c r="AF49" i="27"/>
  <c r="AF73" i="27" s="1"/>
  <c r="AF50" i="27"/>
  <c r="AF51" i="27"/>
  <c r="AF52" i="27"/>
  <c r="AF53" i="27"/>
  <c r="AF55" i="27"/>
  <c r="AF54" i="27" s="1"/>
  <c r="AF56" i="27"/>
  <c r="AF57" i="27"/>
  <c r="AF58" i="27"/>
  <c r="AF60" i="27"/>
  <c r="AF61" i="27"/>
  <c r="AF63" i="27"/>
  <c r="AF62" i="27" s="1"/>
  <c r="AF64" i="27"/>
  <c r="AF65" i="27"/>
  <c r="AF66" i="27"/>
  <c r="AF67" i="27"/>
  <c r="AF99" i="27" s="1"/>
  <c r="AF71" i="27"/>
  <c r="AF72" i="27" s="1"/>
  <c r="AF78" i="27" s="1"/>
  <c r="AF96" i="27"/>
  <c r="AF9" i="21"/>
  <c r="AF12" i="21"/>
  <c r="AF14" i="21"/>
  <c r="AF20" i="21"/>
  <c r="AF21" i="21"/>
  <c r="AF24" i="21"/>
  <c r="AF45" i="21"/>
  <c r="AF46" i="21"/>
  <c r="AF47" i="21"/>
  <c r="AF49" i="21"/>
  <c r="AF50" i="21"/>
  <c r="AF51" i="21"/>
  <c r="AF52" i="21"/>
  <c r="AF53" i="21"/>
  <c r="AF55" i="21"/>
  <c r="AF54" i="21" s="1"/>
  <c r="AF56" i="21"/>
  <c r="AF57" i="21"/>
  <c r="AF71" i="21" s="1"/>
  <c r="AF58" i="21"/>
  <c r="AF60" i="21"/>
  <c r="AF61" i="21"/>
  <c r="AF63" i="21"/>
  <c r="AF62" i="21" s="1"/>
  <c r="AF64" i="21"/>
  <c r="AF75" i="21" s="1"/>
  <c r="AF65" i="21"/>
  <c r="AF66" i="21"/>
  <c r="AF67" i="21"/>
  <c r="AF99" i="21" s="1"/>
  <c r="AF96" i="21"/>
  <c r="AF6" i="26"/>
  <c r="AF16" i="26"/>
  <c r="AF17" i="26"/>
  <c r="AF45" i="26"/>
  <c r="AF46" i="26"/>
  <c r="AF47" i="26"/>
  <c r="AF49" i="26"/>
  <c r="AF50" i="26"/>
  <c r="AF51" i="26"/>
  <c r="AF52" i="26"/>
  <c r="AF53" i="26"/>
  <c r="AF55" i="26"/>
  <c r="AF54" i="26" s="1"/>
  <c r="AF56" i="26"/>
  <c r="AF96" i="26" s="1"/>
  <c r="AF57" i="26"/>
  <c r="AF58" i="26"/>
  <c r="AF60" i="26"/>
  <c r="AF73" i="26" s="1"/>
  <c r="AF61" i="26"/>
  <c r="AF71" i="26" s="1"/>
  <c r="AF63" i="26"/>
  <c r="AF62" i="26" s="1"/>
  <c r="AF64" i="26"/>
  <c r="AF75" i="26" s="1"/>
  <c r="AF65" i="26"/>
  <c r="AF66" i="26"/>
  <c r="AF67" i="26"/>
  <c r="AF6" i="22"/>
  <c r="AF7" i="22"/>
  <c r="AF9" i="22"/>
  <c r="AF10" i="22"/>
  <c r="AF12" i="22"/>
  <c r="AF14" i="22"/>
  <c r="AF15" i="22"/>
  <c r="AF16" i="22"/>
  <c r="AF17" i="22"/>
  <c r="AF18" i="22"/>
  <c r="AF20" i="22"/>
  <c r="AF21" i="22"/>
  <c r="AF24" i="22"/>
  <c r="AF45" i="22"/>
  <c r="AF46" i="22"/>
  <c r="AF47" i="22"/>
  <c r="AF49" i="22"/>
  <c r="AF48" i="22" s="1"/>
  <c r="AF50" i="22"/>
  <c r="AF51" i="22"/>
  <c r="AF52" i="22"/>
  <c r="AF53" i="22"/>
  <c r="AF55" i="22"/>
  <c r="AF54" i="22" s="1"/>
  <c r="AF56" i="22"/>
  <c r="AF96" i="22" s="1"/>
  <c r="AF57" i="22"/>
  <c r="AF71" i="22" s="1"/>
  <c r="AF58" i="22"/>
  <c r="AF60" i="22"/>
  <c r="AF61" i="22"/>
  <c r="AF63" i="22"/>
  <c r="AF62" i="22" s="1"/>
  <c r="AF64" i="22"/>
  <c r="AF75" i="22" s="1"/>
  <c r="AF65" i="22"/>
  <c r="AF66" i="22"/>
  <c r="AF67" i="22"/>
  <c r="AF6" i="20"/>
  <c r="AF7" i="20"/>
  <c r="AF9" i="20"/>
  <c r="AF10" i="20"/>
  <c r="AF12" i="20"/>
  <c r="AF14" i="20"/>
  <c r="AF15" i="20"/>
  <c r="AF16" i="20"/>
  <c r="AF17" i="20"/>
  <c r="AF18" i="20"/>
  <c r="AF20" i="20"/>
  <c r="AF21" i="20"/>
  <c r="AI97" i="20" s="1"/>
  <c r="AF24" i="20"/>
  <c r="AF45" i="20"/>
  <c r="AF46" i="20"/>
  <c r="AF47" i="20"/>
  <c r="AF49" i="20"/>
  <c r="AF50" i="20"/>
  <c r="AF51" i="20"/>
  <c r="AF52" i="20"/>
  <c r="AF53" i="20"/>
  <c r="AF55" i="20"/>
  <c r="AF56" i="20"/>
  <c r="AF57" i="20"/>
  <c r="AF58" i="20"/>
  <c r="AF60" i="20"/>
  <c r="AF73" i="20" s="1"/>
  <c r="AF61" i="20"/>
  <c r="AF63" i="20"/>
  <c r="AF62" i="20" s="1"/>
  <c r="AF64" i="20"/>
  <c r="AF65" i="20"/>
  <c r="AF66" i="20"/>
  <c r="AF67" i="20"/>
  <c r="AF67" i="28"/>
  <c r="AF66" i="28"/>
  <c r="AF65" i="28"/>
  <c r="AF64" i="28"/>
  <c r="AF63" i="28"/>
  <c r="AF61" i="28"/>
  <c r="AF60" i="28"/>
  <c r="AF57" i="28"/>
  <c r="AF56" i="28"/>
  <c r="AF55" i="28"/>
  <c r="AF51" i="28"/>
  <c r="AF53" i="28"/>
  <c r="AF52" i="28"/>
  <c r="AF50" i="28"/>
  <c r="AF49" i="28"/>
  <c r="AF47" i="28"/>
  <c r="AF45" i="28"/>
  <c r="AF12" i="27"/>
  <c r="AF24" i="27"/>
  <c r="AF21" i="27"/>
  <c r="AF16" i="27"/>
  <c r="AF14" i="27"/>
  <c r="AF15" i="27"/>
  <c r="AF10" i="27"/>
  <c r="AF9" i="27"/>
  <c r="AF7" i="27"/>
  <c r="AF6" i="27"/>
  <c r="AF18" i="21"/>
  <c r="AF17" i="21"/>
  <c r="AF16" i="21"/>
  <c r="AF15" i="21"/>
  <c r="AF7" i="21"/>
  <c r="AF10" i="21"/>
  <c r="AF6" i="21"/>
  <c r="AF12" i="26"/>
  <c r="AF24" i="26"/>
  <c r="AF21" i="26"/>
  <c r="AF20" i="26"/>
  <c r="AF18" i="26"/>
  <c r="AF14" i="26"/>
  <c r="AF15" i="26"/>
  <c r="AF10" i="26"/>
  <c r="AF9" i="26"/>
  <c r="AF7" i="26"/>
  <c r="AF22" i="20" l="1"/>
  <c r="AI86" i="28"/>
  <c r="AI89" i="28" s="1"/>
  <c r="AI85" i="28"/>
  <c r="AI88" i="28" s="1"/>
  <c r="AI95" i="28"/>
  <c r="AI83" i="28"/>
  <c r="AI84" i="28"/>
  <c r="AI87" i="28" s="1"/>
  <c r="AI86" i="27"/>
  <c r="AI89" i="27" s="1"/>
  <c r="AI85" i="27"/>
  <c r="AI88" i="27" s="1"/>
  <c r="AF59" i="27"/>
  <c r="AI83" i="27"/>
  <c r="AI84" i="27"/>
  <c r="AI87" i="27" s="1"/>
  <c r="AI95" i="27"/>
  <c r="AF75" i="27"/>
  <c r="AF74" i="27"/>
  <c r="AF76" i="27"/>
  <c r="AF48" i="27"/>
  <c r="AF22" i="27"/>
  <c r="AI97" i="27"/>
  <c r="AF72" i="21"/>
  <c r="AF78" i="21" s="1"/>
  <c r="AF76" i="21"/>
  <c r="AI84" i="21"/>
  <c r="AI87" i="21" s="1"/>
  <c r="AI95" i="21"/>
  <c r="AI83" i="21"/>
  <c r="AF48" i="21"/>
  <c r="AI85" i="21"/>
  <c r="AI88" i="21" s="1"/>
  <c r="AI86" i="21"/>
  <c r="AI89" i="21" s="1"/>
  <c r="AF22" i="21"/>
  <c r="AI97" i="21"/>
  <c r="AF73" i="21"/>
  <c r="AF76" i="26"/>
  <c r="AF99" i="26"/>
  <c r="AF72" i="26"/>
  <c r="AF78" i="26" s="1"/>
  <c r="AI86" i="26"/>
  <c r="AI89" i="26" s="1"/>
  <c r="AI85" i="26"/>
  <c r="AI88" i="26" s="1"/>
  <c r="AF74" i="26"/>
  <c r="AI83" i="26"/>
  <c r="AI84" i="26"/>
  <c r="AI87" i="26" s="1"/>
  <c r="AI95" i="26"/>
  <c r="AF48" i="26"/>
  <c r="AF22" i="26"/>
  <c r="AF23" i="26" s="1"/>
  <c r="AI97" i="26"/>
  <c r="AI98" i="26" s="1"/>
  <c r="AI100" i="26" s="1"/>
  <c r="AF76" i="22"/>
  <c r="AF72" i="22"/>
  <c r="AF59" i="22"/>
  <c r="AI97" i="22"/>
  <c r="AF22" i="22"/>
  <c r="AF23" i="22" s="1"/>
  <c r="AI86" i="22"/>
  <c r="AI89" i="22" s="1"/>
  <c r="AI85" i="22"/>
  <c r="AI88" i="22" s="1"/>
  <c r="AF8" i="22"/>
  <c r="AF11" i="22" s="1"/>
  <c r="AI84" i="22"/>
  <c r="AI87" i="22" s="1"/>
  <c r="AI95" i="22"/>
  <c r="AI83" i="22"/>
  <c r="AF74" i="22"/>
  <c r="AF73" i="22"/>
  <c r="AF96" i="20"/>
  <c r="AF74" i="20"/>
  <c r="AI85" i="20"/>
  <c r="AI88" i="20" s="1"/>
  <c r="AI86" i="20"/>
  <c r="AI89" i="20" s="1"/>
  <c r="AF8" i="20"/>
  <c r="AF36" i="20" s="1"/>
  <c r="AI95" i="20"/>
  <c r="AI83" i="20"/>
  <c r="AI84" i="20"/>
  <c r="AI87" i="20" s="1"/>
  <c r="AF22" i="28"/>
  <c r="AF41" i="28" s="1"/>
  <c r="AF75" i="20"/>
  <c r="AF71" i="20"/>
  <c r="AF70" i="20"/>
  <c r="AF48" i="20"/>
  <c r="AF72" i="20"/>
  <c r="AF76" i="20"/>
  <c r="AF99" i="20"/>
  <c r="AF41" i="20"/>
  <c r="AF23" i="20"/>
  <c r="AF42" i="20" s="1"/>
  <c r="AF54" i="20"/>
  <c r="AF8" i="21"/>
  <c r="AF36" i="21" s="1"/>
  <c r="AF8" i="27"/>
  <c r="AF36" i="27" s="1"/>
  <c r="AS23" i="8"/>
  <c r="AS21" i="8" s="1"/>
  <c r="AS23" i="25"/>
  <c r="AS21" i="25" s="1"/>
  <c r="AS23" i="23"/>
  <c r="AS21" i="23" s="1"/>
  <c r="AF8" i="26"/>
  <c r="AF11" i="26" s="1"/>
  <c r="AF46" i="28"/>
  <c r="AF74" i="28" s="1"/>
  <c r="AF58" i="28"/>
  <c r="AF8" i="28"/>
  <c r="AF36" i="28" s="1"/>
  <c r="AF71" i="28"/>
  <c r="AF99" i="28" s="1"/>
  <c r="AF54" i="28"/>
  <c r="AF73" i="28"/>
  <c r="AF75" i="28"/>
  <c r="AF96" i="28"/>
  <c r="AF62" i="28"/>
  <c r="AF23" i="27"/>
  <c r="AF41" i="27"/>
  <c r="AF70" i="27"/>
  <c r="AF23" i="21"/>
  <c r="AF41" i="21"/>
  <c r="AF70" i="21"/>
  <c r="AF59" i="21"/>
  <c r="AF74" i="21"/>
  <c r="AF41" i="26"/>
  <c r="AF59" i="26"/>
  <c r="AF70" i="26"/>
  <c r="AF36" i="22"/>
  <c r="AF99" i="22"/>
  <c r="AF78" i="22"/>
  <c r="AF70" i="22"/>
  <c r="AF78" i="20"/>
  <c r="AF11" i="20"/>
  <c r="AI98" i="20" s="1"/>
  <c r="AI100" i="20" s="1"/>
  <c r="AF59" i="20"/>
  <c r="AI90" i="28" l="1"/>
  <c r="AI98" i="22"/>
  <c r="AI100" i="22" s="1"/>
  <c r="AI90" i="27"/>
  <c r="AI93" i="27"/>
  <c r="AI94" i="27"/>
  <c r="AF11" i="27"/>
  <c r="AF13" i="27" s="1"/>
  <c r="AI98" i="27"/>
  <c r="AI100" i="27" s="1"/>
  <c r="AI93" i="21"/>
  <c r="AI94" i="21"/>
  <c r="AF11" i="21"/>
  <c r="AI98" i="21" s="1"/>
  <c r="AI100" i="21" s="1"/>
  <c r="AI90" i="21"/>
  <c r="AI94" i="26"/>
  <c r="AI93" i="26"/>
  <c r="AI90" i="26"/>
  <c r="AI93" i="22"/>
  <c r="AI94" i="22"/>
  <c r="AF41" i="22"/>
  <c r="AI90" i="22"/>
  <c r="AI93" i="20"/>
  <c r="AI94" i="20"/>
  <c r="AI90" i="20"/>
  <c r="AF11" i="28"/>
  <c r="AF38" i="28" s="1"/>
  <c r="AF37" i="28" s="1"/>
  <c r="AF23" i="28"/>
  <c r="AF70" i="28"/>
  <c r="AF48" i="28"/>
  <c r="AF59" i="28"/>
  <c r="AF36" i="26"/>
  <c r="AF76" i="28"/>
  <c r="AF72" i="28"/>
  <c r="AF78" i="28" s="1"/>
  <c r="AF38" i="27"/>
  <c r="AF37" i="27" s="1"/>
  <c r="AF42" i="27"/>
  <c r="AF38" i="21"/>
  <c r="AF37" i="21" s="1"/>
  <c r="AF42" i="21"/>
  <c r="AF38" i="26"/>
  <c r="AF37" i="26" s="1"/>
  <c r="AF19" i="26"/>
  <c r="AF13" i="26"/>
  <c r="AF42" i="26"/>
  <c r="AF38" i="22"/>
  <c r="AF37" i="22" s="1"/>
  <c r="AF13" i="22"/>
  <c r="AF42" i="22"/>
  <c r="AF19" i="22"/>
  <c r="AF38" i="20"/>
  <c r="AF37" i="20" s="1"/>
  <c r="AF19" i="20"/>
  <c r="AF13" i="20"/>
  <c r="AF19" i="28" l="1"/>
  <c r="AF42" i="28"/>
  <c r="AI94" i="28"/>
  <c r="AI93" i="28"/>
  <c r="AF13" i="28"/>
  <c r="AI98" i="28"/>
  <c r="AI100" i="28" s="1"/>
  <c r="AI77" i="27"/>
  <c r="AI79" i="27"/>
  <c r="AF19" i="27"/>
  <c r="AF19" i="21"/>
  <c r="AF13" i="21"/>
  <c r="AI79" i="26"/>
  <c r="AI77" i="26"/>
  <c r="AI79" i="22"/>
  <c r="AI77" i="22"/>
  <c r="AI79" i="20"/>
  <c r="AI77" i="20"/>
  <c r="AF80" i="27"/>
  <c r="AF40" i="27"/>
  <c r="AF39" i="27" s="1"/>
  <c r="AF40" i="21"/>
  <c r="AF39" i="21" s="1"/>
  <c r="AF80" i="21"/>
  <c r="AF40" i="26"/>
  <c r="AF39" i="26" s="1"/>
  <c r="AF80" i="26"/>
  <c r="AF80" i="22"/>
  <c r="AF40" i="22"/>
  <c r="AF39" i="22" s="1"/>
  <c r="AF40" i="20"/>
  <c r="AF39" i="20" s="1"/>
  <c r="AF80" i="20"/>
  <c r="AI77" i="28" l="1"/>
  <c r="AI79" i="28"/>
  <c r="AF40" i="28"/>
  <c r="AF39" i="28" s="1"/>
  <c r="AF80" i="28"/>
  <c r="AI77" i="21"/>
  <c r="AI79" i="21"/>
  <c r="AE24" i="28" l="1"/>
  <c r="AD24" i="28"/>
  <c r="AC24" i="28"/>
  <c r="AB24" i="28"/>
  <c r="AA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E20" i="28"/>
  <c r="AD20" i="28"/>
  <c r="AC20" i="28"/>
  <c r="AB20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E18" i="28"/>
  <c r="AD18" i="28"/>
  <c r="AC18" i="28"/>
  <c r="AB18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AE6" i="28"/>
  <c r="AI30" i="28" s="1"/>
  <c r="AD6" i="28"/>
  <c r="AC6" i="28"/>
  <c r="AG30" i="28" s="1"/>
  <c r="AB6" i="28"/>
  <c r="AF30" i="28" s="1"/>
  <c r="AA6" i="28"/>
  <c r="Z6" i="28"/>
  <c r="Y6" i="28"/>
  <c r="X6" i="28"/>
  <c r="W6" i="28"/>
  <c r="V6" i="28"/>
  <c r="U6" i="28"/>
  <c r="Y30" i="28" s="1"/>
  <c r="T6" i="28"/>
  <c r="S6" i="28"/>
  <c r="R6" i="28"/>
  <c r="Q6" i="28"/>
  <c r="P6" i="28"/>
  <c r="O6" i="28"/>
  <c r="N6" i="28"/>
  <c r="M6" i="28"/>
  <c r="Q30" i="28" s="1"/>
  <c r="L6" i="28"/>
  <c r="P30" i="28" s="1"/>
  <c r="K6" i="28"/>
  <c r="J6" i="28"/>
  <c r="I6" i="28"/>
  <c r="H6" i="28"/>
  <c r="G6" i="28"/>
  <c r="F6" i="28"/>
  <c r="E6" i="28"/>
  <c r="I30" i="28" s="1"/>
  <c r="D6" i="28"/>
  <c r="D8" i="28" s="1"/>
  <c r="C6" i="28"/>
  <c r="J3" i="28"/>
  <c r="N3" i="28" s="1"/>
  <c r="R3" i="28" s="1"/>
  <c r="V3" i="28" s="1"/>
  <c r="Z3" i="28" s="1"/>
  <c r="AD3" i="28" s="1"/>
  <c r="I3" i="28"/>
  <c r="M3" i="28" s="1"/>
  <c r="Q3" i="28" s="1"/>
  <c r="U3" i="28" s="1"/>
  <c r="Y3" i="28" s="1"/>
  <c r="AC3" i="28" s="1"/>
  <c r="H3" i="28"/>
  <c r="L3" i="28" s="1"/>
  <c r="P3" i="28" s="1"/>
  <c r="T3" i="28" s="1"/>
  <c r="X3" i="28" s="1"/>
  <c r="AB3" i="28" s="1"/>
  <c r="G3" i="28"/>
  <c r="K3" i="28" s="1"/>
  <c r="O3" i="28" s="1"/>
  <c r="S3" i="28" s="1"/>
  <c r="W3" i="28" s="1"/>
  <c r="AA3" i="28" s="1"/>
  <c r="AE67" i="27"/>
  <c r="AD67" i="27"/>
  <c r="AC67" i="27"/>
  <c r="AC75" i="27" s="1"/>
  <c r="AB67" i="27"/>
  <c r="AA67" i="27"/>
  <c r="Z67" i="27"/>
  <c r="Y67" i="27"/>
  <c r="X67" i="27"/>
  <c r="X75" i="27" s="1"/>
  <c r="W67" i="27"/>
  <c r="V67" i="27"/>
  <c r="U67" i="27"/>
  <c r="U75" i="27" s="1"/>
  <c r="T67" i="27"/>
  <c r="S67" i="27"/>
  <c r="R67" i="27"/>
  <c r="Q67" i="27"/>
  <c r="P67" i="27"/>
  <c r="P75" i="27" s="1"/>
  <c r="O67" i="27"/>
  <c r="N67" i="27"/>
  <c r="M67" i="27"/>
  <c r="M75" i="27" s="1"/>
  <c r="L67" i="27"/>
  <c r="K67" i="27"/>
  <c r="J67" i="27"/>
  <c r="I67" i="27"/>
  <c r="H67" i="27"/>
  <c r="H75" i="27" s="1"/>
  <c r="G67" i="27"/>
  <c r="F67" i="27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AE65" i="27"/>
  <c r="AD65" i="27"/>
  <c r="AC65" i="27"/>
  <c r="AB65" i="27"/>
  <c r="AA65" i="27"/>
  <c r="Z65" i="27"/>
  <c r="Y65" i="27"/>
  <c r="X65" i="27"/>
  <c r="W65" i="27"/>
  <c r="V65" i="27"/>
  <c r="U65" i="27"/>
  <c r="T65" i="27"/>
  <c r="S65" i="27"/>
  <c r="R65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AE64" i="27"/>
  <c r="AD64" i="27"/>
  <c r="AD75" i="27" s="1"/>
  <c r="AC64" i="27"/>
  <c r="AB64" i="27"/>
  <c r="AA64" i="27"/>
  <c r="Z64" i="27"/>
  <c r="Y64" i="27"/>
  <c r="X64" i="27"/>
  <c r="W64" i="27"/>
  <c r="V64" i="27"/>
  <c r="V75" i="27" s="1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F75" i="27" s="1"/>
  <c r="AE63" i="27"/>
  <c r="AD63" i="27"/>
  <c r="AC63" i="27"/>
  <c r="AC62" i="27" s="1"/>
  <c r="AB63" i="27"/>
  <c r="AA63" i="27"/>
  <c r="Z63" i="27"/>
  <c r="Y63" i="27"/>
  <c r="X63" i="27"/>
  <c r="X62" i="27" s="1"/>
  <c r="W63" i="27"/>
  <c r="V63" i="27"/>
  <c r="U63" i="27"/>
  <c r="U62" i="27" s="1"/>
  <c r="T63" i="27"/>
  <c r="S63" i="27"/>
  <c r="R63" i="27"/>
  <c r="Q63" i="27"/>
  <c r="P63" i="27"/>
  <c r="O63" i="27"/>
  <c r="N63" i="27"/>
  <c r="M63" i="27"/>
  <c r="M62" i="27" s="1"/>
  <c r="L63" i="27"/>
  <c r="K63" i="27"/>
  <c r="J63" i="27"/>
  <c r="I63" i="27"/>
  <c r="H63" i="27"/>
  <c r="H62" i="27" s="1"/>
  <c r="G63" i="27"/>
  <c r="F63" i="27"/>
  <c r="AE61" i="27"/>
  <c r="AE62" i="27" s="1"/>
  <c r="AD61" i="27"/>
  <c r="AC61" i="27"/>
  <c r="AB61" i="27"/>
  <c r="AA61" i="27"/>
  <c r="Z61" i="27"/>
  <c r="Z71" i="27" s="1"/>
  <c r="Y61" i="27"/>
  <c r="X61" i="27"/>
  <c r="W61" i="27"/>
  <c r="W62" i="27" s="1"/>
  <c r="V61" i="27"/>
  <c r="U61" i="27"/>
  <c r="T61" i="27"/>
  <c r="S61" i="27"/>
  <c r="R61" i="27"/>
  <c r="R71" i="27" s="1"/>
  <c r="R99" i="27" s="1"/>
  <c r="Q61" i="27"/>
  <c r="P61" i="27"/>
  <c r="O61" i="27"/>
  <c r="O62" i="27" s="1"/>
  <c r="N61" i="27"/>
  <c r="M61" i="27"/>
  <c r="L61" i="27"/>
  <c r="K61" i="27"/>
  <c r="J61" i="27"/>
  <c r="J71" i="27" s="1"/>
  <c r="J99" i="27" s="1"/>
  <c r="I61" i="27"/>
  <c r="H61" i="27"/>
  <c r="G61" i="27"/>
  <c r="G62" i="27" s="1"/>
  <c r="F61" i="27"/>
  <c r="AE60" i="27"/>
  <c r="AD60" i="27"/>
  <c r="AC60" i="27"/>
  <c r="AB60" i="27"/>
  <c r="AA60" i="27"/>
  <c r="Z60" i="27"/>
  <c r="Y60" i="27"/>
  <c r="Y59" i="27" s="1"/>
  <c r="X60" i="27"/>
  <c r="W60" i="27"/>
  <c r="V60" i="27"/>
  <c r="U60" i="27"/>
  <c r="T60" i="27"/>
  <c r="T59" i="27" s="1"/>
  <c r="S60" i="27"/>
  <c r="R60" i="27"/>
  <c r="Q60" i="27"/>
  <c r="Q59" i="27" s="1"/>
  <c r="P60" i="27"/>
  <c r="O60" i="27"/>
  <c r="N60" i="27"/>
  <c r="M60" i="27"/>
  <c r="L60" i="27"/>
  <c r="L59" i="27" s="1"/>
  <c r="K60" i="27"/>
  <c r="J60" i="27"/>
  <c r="I60" i="27"/>
  <c r="H60" i="27"/>
  <c r="G60" i="27"/>
  <c r="F60" i="27"/>
  <c r="AE58" i="27"/>
  <c r="AD58" i="27"/>
  <c r="AC58" i="27"/>
  <c r="AB58" i="27"/>
  <c r="AA58" i="27"/>
  <c r="AA59" i="27" s="1"/>
  <c r="Z58" i="27"/>
  <c r="Y58" i="27"/>
  <c r="X58" i="27"/>
  <c r="W58" i="27"/>
  <c r="V58" i="27"/>
  <c r="U58" i="27"/>
  <c r="T58" i="27"/>
  <c r="S58" i="27"/>
  <c r="S59" i="27" s="1"/>
  <c r="R58" i="27"/>
  <c r="Q58" i="27"/>
  <c r="P58" i="27"/>
  <c r="O58" i="27"/>
  <c r="N58" i="27"/>
  <c r="M58" i="27"/>
  <c r="L58" i="27"/>
  <c r="K58" i="27"/>
  <c r="K70" i="27" s="1"/>
  <c r="J58" i="27"/>
  <c r="I58" i="27"/>
  <c r="H58" i="27"/>
  <c r="G58" i="27"/>
  <c r="F58" i="27"/>
  <c r="AE57" i="27"/>
  <c r="AD57" i="27"/>
  <c r="AC57" i="27"/>
  <c r="AB57" i="27"/>
  <c r="AA57" i="27"/>
  <c r="Z57" i="27"/>
  <c r="Y57" i="27"/>
  <c r="X57" i="27"/>
  <c r="W57" i="27"/>
  <c r="V57" i="27"/>
  <c r="U57" i="27"/>
  <c r="U59" i="27" s="1"/>
  <c r="T57" i="27"/>
  <c r="S57" i="27"/>
  <c r="R57" i="27"/>
  <c r="Q57" i="27"/>
  <c r="P57" i="27"/>
  <c r="O57" i="27"/>
  <c r="N57" i="27"/>
  <c r="M57" i="27"/>
  <c r="M59" i="27" s="1"/>
  <c r="L57" i="27"/>
  <c r="K57" i="27"/>
  <c r="J57" i="27"/>
  <c r="I57" i="27"/>
  <c r="H57" i="27"/>
  <c r="G57" i="27"/>
  <c r="F57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AE55" i="27"/>
  <c r="AD55" i="27"/>
  <c r="AC55" i="27"/>
  <c r="AB55" i="27"/>
  <c r="AA55" i="27"/>
  <c r="Z55" i="27"/>
  <c r="Y55" i="27"/>
  <c r="Y54" i="27" s="1"/>
  <c r="X55" i="27"/>
  <c r="W55" i="27"/>
  <c r="V55" i="27"/>
  <c r="U55" i="27"/>
  <c r="T55" i="27"/>
  <c r="S55" i="27"/>
  <c r="R55" i="27"/>
  <c r="Q55" i="27"/>
  <c r="Q54" i="27" s="1"/>
  <c r="P55" i="27"/>
  <c r="O55" i="27"/>
  <c r="N55" i="27"/>
  <c r="M55" i="27"/>
  <c r="L55" i="27"/>
  <c r="K55" i="27"/>
  <c r="J55" i="27"/>
  <c r="I55" i="27"/>
  <c r="H55" i="27"/>
  <c r="G55" i="27"/>
  <c r="F55" i="27"/>
  <c r="AE53" i="27"/>
  <c r="AD53" i="27"/>
  <c r="AC53" i="27"/>
  <c r="AB53" i="27"/>
  <c r="AA53" i="27"/>
  <c r="AA54" i="27" s="1"/>
  <c r="Z53" i="27"/>
  <c r="Y53" i="27"/>
  <c r="X53" i="27"/>
  <c r="W53" i="27"/>
  <c r="V53" i="27"/>
  <c r="V54" i="27" s="1"/>
  <c r="U53" i="27"/>
  <c r="T53" i="27"/>
  <c r="S53" i="27"/>
  <c r="S54" i="27" s="1"/>
  <c r="R53" i="27"/>
  <c r="Q53" i="27"/>
  <c r="P53" i="27"/>
  <c r="O53" i="27"/>
  <c r="N53" i="27"/>
  <c r="N54" i="27" s="1"/>
  <c r="M53" i="27"/>
  <c r="L53" i="27"/>
  <c r="K53" i="27"/>
  <c r="J53" i="27"/>
  <c r="I53" i="27"/>
  <c r="H53" i="27"/>
  <c r="G53" i="27"/>
  <c r="F53" i="27"/>
  <c r="F54" i="27" s="1"/>
  <c r="AE52" i="27"/>
  <c r="AD52" i="27"/>
  <c r="AC52" i="27"/>
  <c r="AC54" i="27" s="1"/>
  <c r="AB52" i="27"/>
  <c r="AA52" i="27"/>
  <c r="Z52" i="27"/>
  <c r="Y52" i="27"/>
  <c r="X52" i="27"/>
  <c r="X54" i="27" s="1"/>
  <c r="W52" i="27"/>
  <c r="V52" i="27"/>
  <c r="U52" i="27"/>
  <c r="U54" i="27" s="1"/>
  <c r="T52" i="27"/>
  <c r="S52" i="27"/>
  <c r="R52" i="27"/>
  <c r="Q52" i="27"/>
  <c r="P52" i="27"/>
  <c r="P54" i="27" s="1"/>
  <c r="O52" i="27"/>
  <c r="N52" i="27"/>
  <c r="M52" i="27"/>
  <c r="M54" i="27" s="1"/>
  <c r="L52" i="27"/>
  <c r="K52" i="27"/>
  <c r="J52" i="27"/>
  <c r="I52" i="27"/>
  <c r="H52" i="27"/>
  <c r="H54" i="27" s="1"/>
  <c r="G52" i="27"/>
  <c r="F52" i="27"/>
  <c r="AE51" i="27"/>
  <c r="AE54" i="27" s="1"/>
  <c r="AD51" i="27"/>
  <c r="AC51" i="27"/>
  <c r="AB51" i="27"/>
  <c r="AA51" i="27"/>
  <c r="Z51" i="27"/>
  <c r="Z54" i="27" s="1"/>
  <c r="Y51" i="27"/>
  <c r="X51" i="27"/>
  <c r="W51" i="27"/>
  <c r="W54" i="27" s="1"/>
  <c r="V51" i="27"/>
  <c r="U51" i="27"/>
  <c r="T51" i="27"/>
  <c r="S51" i="27"/>
  <c r="R51" i="27"/>
  <c r="R54" i="27" s="1"/>
  <c r="Q51" i="27"/>
  <c r="P51" i="27"/>
  <c r="O51" i="27"/>
  <c r="O54" i="27" s="1"/>
  <c r="N51" i="27"/>
  <c r="M51" i="27"/>
  <c r="L51" i="27"/>
  <c r="K51" i="27"/>
  <c r="J51" i="27"/>
  <c r="J54" i="27" s="1"/>
  <c r="I51" i="27"/>
  <c r="H51" i="27"/>
  <c r="G51" i="27"/>
  <c r="G54" i="27" s="1"/>
  <c r="F51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AE49" i="27"/>
  <c r="AD49" i="27"/>
  <c r="AD73" i="27" s="1"/>
  <c r="AC49" i="27"/>
  <c r="AB49" i="27"/>
  <c r="AA49" i="27"/>
  <c r="AA73" i="27" s="1"/>
  <c r="Z49" i="27"/>
  <c r="Y49" i="27"/>
  <c r="X49" i="27"/>
  <c r="W49" i="27"/>
  <c r="V49" i="27"/>
  <c r="V48" i="27" s="1"/>
  <c r="U49" i="27"/>
  <c r="T49" i="27"/>
  <c r="S49" i="27"/>
  <c r="S73" i="27" s="1"/>
  <c r="R49" i="27"/>
  <c r="Q49" i="27"/>
  <c r="P49" i="27"/>
  <c r="O49" i="27"/>
  <c r="N49" i="27"/>
  <c r="N73" i="27" s="1"/>
  <c r="M49" i="27"/>
  <c r="L49" i="27"/>
  <c r="K49" i="27"/>
  <c r="J49" i="27"/>
  <c r="I49" i="27"/>
  <c r="H49" i="27"/>
  <c r="G49" i="27"/>
  <c r="F49" i="27"/>
  <c r="F48" i="27" s="1"/>
  <c r="AE47" i="27"/>
  <c r="AD47" i="27"/>
  <c r="AC47" i="27"/>
  <c r="AC48" i="27" s="1"/>
  <c r="AB47" i="27"/>
  <c r="AA47" i="27"/>
  <c r="Z47" i="27"/>
  <c r="Y47" i="27"/>
  <c r="X47" i="27"/>
  <c r="W47" i="27"/>
  <c r="V47" i="27"/>
  <c r="U47" i="27"/>
  <c r="U70" i="27" s="1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AE46" i="27"/>
  <c r="AE74" i="27" s="1"/>
  <c r="AD46" i="27"/>
  <c r="AC46" i="27"/>
  <c r="AB46" i="27"/>
  <c r="AA46" i="27"/>
  <c r="Z46" i="27"/>
  <c r="Z48" i="27" s="1"/>
  <c r="Y46" i="27"/>
  <c r="X46" i="27"/>
  <c r="W46" i="27"/>
  <c r="W74" i="27" s="1"/>
  <c r="V46" i="27"/>
  <c r="U46" i="27"/>
  <c r="T46" i="27"/>
  <c r="S46" i="27"/>
  <c r="R46" i="27"/>
  <c r="R48" i="27" s="1"/>
  <c r="Q46" i="27"/>
  <c r="P46" i="27"/>
  <c r="O46" i="27"/>
  <c r="N46" i="27"/>
  <c r="M46" i="27"/>
  <c r="L46" i="27"/>
  <c r="K46" i="27"/>
  <c r="J46" i="27"/>
  <c r="J70" i="27" s="1"/>
  <c r="I46" i="27"/>
  <c r="H46" i="27"/>
  <c r="G46" i="27"/>
  <c r="G74" i="27" s="1"/>
  <c r="F46" i="27"/>
  <c r="AE45" i="27"/>
  <c r="AD45" i="27"/>
  <c r="AC45" i="27"/>
  <c r="AB45" i="27"/>
  <c r="AB74" i="27" s="1"/>
  <c r="AA45" i="27"/>
  <c r="Z45" i="27"/>
  <c r="Y45" i="27"/>
  <c r="Y48" i="27" s="1"/>
  <c r="X45" i="27"/>
  <c r="W45" i="27"/>
  <c r="V45" i="27"/>
  <c r="U45" i="27"/>
  <c r="T45" i="27"/>
  <c r="T74" i="27" s="1"/>
  <c r="S45" i="27"/>
  <c r="R45" i="27"/>
  <c r="Q45" i="27"/>
  <c r="Q48" i="27" s="1"/>
  <c r="P45" i="27"/>
  <c r="O45" i="27"/>
  <c r="N45" i="27"/>
  <c r="M45" i="27"/>
  <c r="L45" i="27"/>
  <c r="L74" i="27" s="1"/>
  <c r="K45" i="27"/>
  <c r="J45" i="27"/>
  <c r="I45" i="27"/>
  <c r="I48" i="27" s="1"/>
  <c r="H45" i="27"/>
  <c r="G45" i="27"/>
  <c r="F45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R22" i="27" s="1"/>
  <c r="Q21" i="27"/>
  <c r="P21" i="27"/>
  <c r="O21" i="27"/>
  <c r="N21" i="27"/>
  <c r="M21" i="27"/>
  <c r="L21" i="27"/>
  <c r="K21" i="27"/>
  <c r="J21" i="27"/>
  <c r="J22" i="27" s="1"/>
  <c r="I21" i="27"/>
  <c r="H21" i="27"/>
  <c r="G21" i="27"/>
  <c r="F21" i="27"/>
  <c r="E21" i="27"/>
  <c r="D21" i="27"/>
  <c r="C21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M22" i="27" s="1"/>
  <c r="L20" i="27"/>
  <c r="K20" i="27"/>
  <c r="J20" i="27"/>
  <c r="I20" i="27"/>
  <c r="H20" i="27"/>
  <c r="G20" i="27"/>
  <c r="F20" i="27"/>
  <c r="E20" i="27"/>
  <c r="E22" i="27" s="1"/>
  <c r="D20" i="27"/>
  <c r="C20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C18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C15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C14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AE7" i="27"/>
  <c r="AD7" i="27"/>
  <c r="AC7" i="27"/>
  <c r="AB7" i="27"/>
  <c r="AB8" i="27" s="1"/>
  <c r="AB36" i="27" s="1"/>
  <c r="AA7" i="27"/>
  <c r="Z7" i="27"/>
  <c r="Z85" i="27" s="1"/>
  <c r="Z88" i="27" s="1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P86" i="27" s="1"/>
  <c r="P89" i="27" s="1"/>
  <c r="L7" i="27"/>
  <c r="L8" i="27" s="1"/>
  <c r="L36" i="27" s="1"/>
  <c r="K7" i="27"/>
  <c r="J7" i="27"/>
  <c r="J85" i="27" s="1"/>
  <c r="J88" i="27" s="1"/>
  <c r="I7" i="27"/>
  <c r="H7" i="27"/>
  <c r="G7" i="27"/>
  <c r="F7" i="27"/>
  <c r="E7" i="27"/>
  <c r="E8" i="27" s="1"/>
  <c r="D7" i="27"/>
  <c r="D8" i="27" s="1"/>
  <c r="D36" i="27" s="1"/>
  <c r="C7" i="27"/>
  <c r="AE6" i="27"/>
  <c r="AD6" i="27"/>
  <c r="AC6" i="27"/>
  <c r="AB6" i="27"/>
  <c r="AF30" i="27" s="1"/>
  <c r="AA6" i="27"/>
  <c r="Z6" i="27"/>
  <c r="AD30" i="27" s="1"/>
  <c r="Y6" i="27"/>
  <c r="AC30" i="27" s="1"/>
  <c r="X6" i="27"/>
  <c r="W6" i="27"/>
  <c r="W8" i="27" s="1"/>
  <c r="V6" i="27"/>
  <c r="U6" i="27"/>
  <c r="T6" i="27"/>
  <c r="S6" i="27"/>
  <c r="R6" i="27"/>
  <c r="Q6" i="27"/>
  <c r="U30" i="27" s="1"/>
  <c r="P6" i="27"/>
  <c r="O6" i="27"/>
  <c r="N6" i="27"/>
  <c r="M6" i="27"/>
  <c r="L6" i="27"/>
  <c r="K6" i="27"/>
  <c r="O30" i="27" s="1"/>
  <c r="J6" i="27"/>
  <c r="I6" i="27"/>
  <c r="M30" i="27" s="1"/>
  <c r="H6" i="27"/>
  <c r="G6" i="27"/>
  <c r="F6" i="27"/>
  <c r="E6" i="27"/>
  <c r="D6" i="27"/>
  <c r="C6" i="27"/>
  <c r="H96" i="27"/>
  <c r="Y70" i="27"/>
  <c r="Q70" i="27"/>
  <c r="I70" i="27"/>
  <c r="P96" i="27"/>
  <c r="Z75" i="27"/>
  <c r="Y75" i="27"/>
  <c r="R75" i="27"/>
  <c r="Q75" i="27"/>
  <c r="N75" i="27"/>
  <c r="J75" i="27"/>
  <c r="I75" i="27"/>
  <c r="AB62" i="27"/>
  <c r="AA62" i="27"/>
  <c r="T62" i="27"/>
  <c r="S62" i="27"/>
  <c r="L62" i="27"/>
  <c r="K62" i="27"/>
  <c r="AD62" i="27"/>
  <c r="Y62" i="27"/>
  <c r="V62" i="27"/>
  <c r="Q62" i="27"/>
  <c r="N62" i="27"/>
  <c r="I62" i="27"/>
  <c r="F62" i="27"/>
  <c r="AC59" i="27"/>
  <c r="Z59" i="27"/>
  <c r="R59" i="27"/>
  <c r="J59" i="27"/>
  <c r="I59" i="27"/>
  <c r="AB59" i="27"/>
  <c r="X59" i="27"/>
  <c r="AE59" i="27"/>
  <c r="W59" i="27"/>
  <c r="O59" i="27"/>
  <c r="G59" i="27"/>
  <c r="X96" i="27"/>
  <c r="K54" i="27"/>
  <c r="AD54" i="27"/>
  <c r="I54" i="27"/>
  <c r="AE73" i="27"/>
  <c r="X73" i="27"/>
  <c r="W73" i="27"/>
  <c r="P73" i="27"/>
  <c r="O73" i="27"/>
  <c r="K73" i="27"/>
  <c r="H73" i="27"/>
  <c r="G73" i="27"/>
  <c r="F73" i="27"/>
  <c r="R85" i="27"/>
  <c r="R88" i="27" s="1"/>
  <c r="AB70" i="27"/>
  <c r="T70" i="27"/>
  <c r="L70" i="27"/>
  <c r="AA74" i="27"/>
  <c r="X74" i="27"/>
  <c r="S74" i="27"/>
  <c r="P74" i="27"/>
  <c r="O74" i="27"/>
  <c r="K74" i="27"/>
  <c r="H74" i="27"/>
  <c r="X30" i="27"/>
  <c r="P30" i="27"/>
  <c r="H30" i="27"/>
  <c r="AD22" i="27"/>
  <c r="AD41" i="27" s="1"/>
  <c r="Y22" i="27"/>
  <c r="Y41" i="27" s="1"/>
  <c r="V22" i="27"/>
  <c r="V41" i="27" s="1"/>
  <c r="U22" i="27"/>
  <c r="U41" i="27" s="1"/>
  <c r="Q22" i="27"/>
  <c r="N22" i="27"/>
  <c r="I22" i="27"/>
  <c r="F22" i="27"/>
  <c r="AB22" i="27"/>
  <c r="Z22" i="27"/>
  <c r="T22" i="27"/>
  <c r="L22" i="27"/>
  <c r="D22" i="27"/>
  <c r="AA8" i="27"/>
  <c r="T8" i="27"/>
  <c r="T36" i="27" s="1"/>
  <c r="S8" i="27"/>
  <c r="K8" i="27"/>
  <c r="G8" i="27"/>
  <c r="C8" i="27"/>
  <c r="AB30" i="27"/>
  <c r="X8" i="27"/>
  <c r="T30" i="27"/>
  <c r="P8" i="27"/>
  <c r="L30" i="27"/>
  <c r="K30" i="27"/>
  <c r="H8" i="27"/>
  <c r="F8" i="27"/>
  <c r="F83" i="27"/>
  <c r="J3" i="27"/>
  <c r="N3" i="27" s="1"/>
  <c r="R3" i="27" s="1"/>
  <c r="V3" i="27" s="1"/>
  <c r="Z3" i="27" s="1"/>
  <c r="AD3" i="27" s="1"/>
  <c r="AH3" i="27" s="1"/>
  <c r="I3" i="27"/>
  <c r="M3" i="27" s="1"/>
  <c r="Q3" i="27" s="1"/>
  <c r="U3" i="27" s="1"/>
  <c r="Y3" i="27" s="1"/>
  <c r="AC3" i="27" s="1"/>
  <c r="H3" i="27"/>
  <c r="L3" i="27" s="1"/>
  <c r="P3" i="27" s="1"/>
  <c r="T3" i="27" s="1"/>
  <c r="X3" i="27" s="1"/>
  <c r="AB3" i="27" s="1"/>
  <c r="G3" i="27"/>
  <c r="K3" i="27" s="1"/>
  <c r="O3" i="27" s="1"/>
  <c r="S3" i="27" s="1"/>
  <c r="W3" i="27" s="1"/>
  <c r="AA3" i="27" s="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Q75" i="21" s="1"/>
  <c r="P67" i="21"/>
  <c r="O67" i="21"/>
  <c r="N67" i="21"/>
  <c r="M67" i="21"/>
  <c r="L67" i="21"/>
  <c r="K67" i="21"/>
  <c r="J67" i="21"/>
  <c r="I67" i="21"/>
  <c r="H67" i="21"/>
  <c r="G67" i="21"/>
  <c r="F67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AE64" i="21"/>
  <c r="AE75" i="21" s="1"/>
  <c r="AD64" i="21"/>
  <c r="AC64" i="21"/>
  <c r="AB64" i="21"/>
  <c r="AA64" i="21"/>
  <c r="Z64" i="21"/>
  <c r="Y64" i="21"/>
  <c r="X64" i="21"/>
  <c r="W64" i="21"/>
  <c r="W75" i="21" s="1"/>
  <c r="V64" i="21"/>
  <c r="U64" i="21"/>
  <c r="T64" i="21"/>
  <c r="S64" i="21"/>
  <c r="R64" i="21"/>
  <c r="Q64" i="21"/>
  <c r="P64" i="21"/>
  <c r="O64" i="21"/>
  <c r="O75" i="21" s="1"/>
  <c r="N64" i="21"/>
  <c r="M64" i="21"/>
  <c r="L64" i="21"/>
  <c r="K64" i="21"/>
  <c r="J64" i="21"/>
  <c r="I64" i="21"/>
  <c r="H64" i="21"/>
  <c r="G64" i="21"/>
  <c r="G75" i="21" s="1"/>
  <c r="F64" i="21"/>
  <c r="AE63" i="21"/>
  <c r="AD63" i="21"/>
  <c r="AC63" i="21"/>
  <c r="AB63" i="21"/>
  <c r="AA63" i="21"/>
  <c r="Z63" i="21"/>
  <c r="Y63" i="21"/>
  <c r="Y62" i="21" s="1"/>
  <c r="X63" i="21"/>
  <c r="W63" i="21"/>
  <c r="V63" i="21"/>
  <c r="U63" i="21"/>
  <c r="T63" i="21"/>
  <c r="S63" i="21"/>
  <c r="R63" i="21"/>
  <c r="Q63" i="21"/>
  <c r="Q62" i="21" s="1"/>
  <c r="P63" i="21"/>
  <c r="P62" i="21" s="1"/>
  <c r="O63" i="21"/>
  <c r="N63" i="21"/>
  <c r="M63" i="21"/>
  <c r="L63" i="21"/>
  <c r="K63" i="21"/>
  <c r="J63" i="21"/>
  <c r="I63" i="21"/>
  <c r="H63" i="21"/>
  <c r="G63" i="21"/>
  <c r="F63" i="21"/>
  <c r="AE61" i="21"/>
  <c r="AD61" i="21"/>
  <c r="AC61" i="21"/>
  <c r="AB61" i="21"/>
  <c r="AA61" i="21"/>
  <c r="AA62" i="21" s="1"/>
  <c r="Z61" i="21"/>
  <c r="Z71" i="21" s="1"/>
  <c r="Y61" i="21"/>
  <c r="X61" i="21"/>
  <c r="W61" i="21"/>
  <c r="V61" i="21"/>
  <c r="U61" i="21"/>
  <c r="T61" i="21"/>
  <c r="S61" i="21"/>
  <c r="R61" i="21"/>
  <c r="R71" i="21" s="1"/>
  <c r="Q61" i="21"/>
  <c r="P61" i="21"/>
  <c r="O61" i="21"/>
  <c r="N61" i="21"/>
  <c r="M61" i="21"/>
  <c r="L61" i="21"/>
  <c r="L62" i="21" s="1"/>
  <c r="K61" i="21"/>
  <c r="K62" i="21" s="1"/>
  <c r="J61" i="21"/>
  <c r="J71" i="21" s="1"/>
  <c r="J76" i="21" s="1"/>
  <c r="I61" i="21"/>
  <c r="H61" i="21"/>
  <c r="G61" i="21"/>
  <c r="F61" i="21"/>
  <c r="AE60" i="21"/>
  <c r="AD60" i="21"/>
  <c r="AC60" i="21"/>
  <c r="AC73" i="21" s="1"/>
  <c r="AB60" i="21"/>
  <c r="AB59" i="21" s="1"/>
  <c r="AA60" i="21"/>
  <c r="Z60" i="21"/>
  <c r="Y60" i="21"/>
  <c r="X60" i="21"/>
  <c r="W60" i="21"/>
  <c r="V60" i="21"/>
  <c r="U60" i="21"/>
  <c r="U73" i="21" s="1"/>
  <c r="T60" i="21"/>
  <c r="T73" i="21" s="1"/>
  <c r="S60" i="21"/>
  <c r="R60" i="21"/>
  <c r="Q60" i="21"/>
  <c r="P60" i="21"/>
  <c r="O60" i="21"/>
  <c r="N60" i="21"/>
  <c r="M60" i="21"/>
  <c r="L60" i="21"/>
  <c r="L73" i="21" s="1"/>
  <c r="K60" i="21"/>
  <c r="J60" i="21"/>
  <c r="I60" i="21"/>
  <c r="H60" i="21"/>
  <c r="G60" i="21"/>
  <c r="F60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AE57" i="21"/>
  <c r="AD57" i="21"/>
  <c r="AC57" i="21"/>
  <c r="AB57" i="21"/>
  <c r="AA57" i="21"/>
  <c r="Z57" i="21"/>
  <c r="Z59" i="21" s="1"/>
  <c r="Y57" i="21"/>
  <c r="X57" i="21"/>
  <c r="X71" i="21" s="1"/>
  <c r="W57" i="21"/>
  <c r="V57" i="21"/>
  <c r="U57" i="21"/>
  <c r="T57" i="21"/>
  <c r="S57" i="21"/>
  <c r="R57" i="21"/>
  <c r="R59" i="21" s="1"/>
  <c r="Q57" i="21"/>
  <c r="Q59" i="21" s="1"/>
  <c r="P57" i="21"/>
  <c r="O57" i="21"/>
  <c r="N57" i="21"/>
  <c r="M57" i="21"/>
  <c r="L57" i="21"/>
  <c r="K57" i="21"/>
  <c r="J57" i="21"/>
  <c r="I57" i="21"/>
  <c r="I59" i="21" s="1"/>
  <c r="H57" i="21"/>
  <c r="H71" i="21" s="1"/>
  <c r="H72" i="21" s="1"/>
  <c r="G57" i="21"/>
  <c r="F57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AE55" i="21"/>
  <c r="AD55" i="21"/>
  <c r="AC55" i="21"/>
  <c r="AC54" i="21" s="1"/>
  <c r="AB55" i="21"/>
  <c r="AA55" i="21"/>
  <c r="Z55" i="21"/>
  <c r="Y55" i="21"/>
  <c r="X55" i="21"/>
  <c r="W55" i="21"/>
  <c r="V55" i="21"/>
  <c r="U55" i="21"/>
  <c r="U54" i="21" s="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AE53" i="21"/>
  <c r="AD53" i="21"/>
  <c r="AC53" i="21"/>
  <c r="AB53" i="21"/>
  <c r="AA53" i="21"/>
  <c r="Z53" i="21"/>
  <c r="Y53" i="21"/>
  <c r="X53" i="21"/>
  <c r="W53" i="21"/>
  <c r="V53" i="21"/>
  <c r="V54" i="21" s="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AE52" i="21"/>
  <c r="AD52" i="21"/>
  <c r="AC52" i="21"/>
  <c r="AB52" i="21"/>
  <c r="AA52" i="21"/>
  <c r="Z52" i="21"/>
  <c r="Y52" i="21"/>
  <c r="X52" i="21"/>
  <c r="X54" i="21" s="1"/>
  <c r="W52" i="21"/>
  <c r="V52" i="21"/>
  <c r="U52" i="21"/>
  <c r="T52" i="21"/>
  <c r="S52" i="21"/>
  <c r="R52" i="21"/>
  <c r="Q52" i="21"/>
  <c r="P52" i="21"/>
  <c r="P54" i="21" s="1"/>
  <c r="O52" i="21"/>
  <c r="N52" i="21"/>
  <c r="M52" i="21"/>
  <c r="L52" i="21"/>
  <c r="K52" i="21"/>
  <c r="J52" i="21"/>
  <c r="I52" i="21"/>
  <c r="H52" i="21"/>
  <c r="H54" i="21" s="1"/>
  <c r="G52" i="21"/>
  <c r="F52" i="21"/>
  <c r="AE51" i="21"/>
  <c r="AD51" i="21"/>
  <c r="AC51" i="21"/>
  <c r="AB51" i="21"/>
  <c r="AA51" i="21"/>
  <c r="Z51" i="21"/>
  <c r="Z54" i="21" s="1"/>
  <c r="Y51" i="21"/>
  <c r="X51" i="21"/>
  <c r="W51" i="21"/>
  <c r="V51" i="21"/>
  <c r="U51" i="21"/>
  <c r="T51" i="21"/>
  <c r="S51" i="21"/>
  <c r="R51" i="21"/>
  <c r="R54" i="21" s="1"/>
  <c r="Q51" i="21"/>
  <c r="P51" i="21"/>
  <c r="O51" i="21"/>
  <c r="N51" i="21"/>
  <c r="M51" i="21"/>
  <c r="L51" i="21"/>
  <c r="K51" i="21"/>
  <c r="J51" i="21"/>
  <c r="J54" i="21" s="1"/>
  <c r="I51" i="21"/>
  <c r="H51" i="21"/>
  <c r="G51" i="21"/>
  <c r="F51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AE49" i="21"/>
  <c r="AD49" i="21"/>
  <c r="AD48" i="21" s="1"/>
  <c r="AC49" i="21"/>
  <c r="AB49" i="21"/>
  <c r="AA49" i="21"/>
  <c r="Z49" i="21"/>
  <c r="Y49" i="21"/>
  <c r="X49" i="21"/>
  <c r="X73" i="21" s="1"/>
  <c r="W49" i="21"/>
  <c r="V49" i="21"/>
  <c r="V73" i="21" s="1"/>
  <c r="U49" i="21"/>
  <c r="T49" i="21"/>
  <c r="S49" i="21"/>
  <c r="R49" i="21"/>
  <c r="Q49" i="21"/>
  <c r="P49" i="21"/>
  <c r="O49" i="21"/>
  <c r="N49" i="21"/>
  <c r="N73" i="21" s="1"/>
  <c r="M49" i="21"/>
  <c r="L49" i="21"/>
  <c r="K49" i="21"/>
  <c r="J49" i="21"/>
  <c r="I49" i="21"/>
  <c r="H49" i="21"/>
  <c r="G49" i="21"/>
  <c r="F49" i="21"/>
  <c r="F73" i="21" s="1"/>
  <c r="AE47" i="21"/>
  <c r="AD47" i="21"/>
  <c r="AC47" i="21"/>
  <c r="AB47" i="21"/>
  <c r="AA47" i="21"/>
  <c r="Z47" i="21"/>
  <c r="Y47" i="21"/>
  <c r="Y70" i="21" s="1"/>
  <c r="X47" i="21"/>
  <c r="W47" i="21"/>
  <c r="V47" i="21"/>
  <c r="U47" i="21"/>
  <c r="T47" i="21"/>
  <c r="S47" i="21"/>
  <c r="R47" i="21"/>
  <c r="Q47" i="21"/>
  <c r="Q70" i="21" s="1"/>
  <c r="P47" i="21"/>
  <c r="O47" i="21"/>
  <c r="N47" i="21"/>
  <c r="M47" i="21"/>
  <c r="L47" i="21"/>
  <c r="K47" i="21"/>
  <c r="J47" i="21"/>
  <c r="I47" i="21"/>
  <c r="I70" i="21" s="1"/>
  <c r="H47" i="21"/>
  <c r="G47" i="21"/>
  <c r="F47" i="21"/>
  <c r="AE46" i="21"/>
  <c r="AD46" i="21"/>
  <c r="AC46" i="21"/>
  <c r="AB46" i="21"/>
  <c r="AB70" i="21" s="1"/>
  <c r="AA46" i="21"/>
  <c r="AA74" i="21" s="1"/>
  <c r="Z46" i="21"/>
  <c r="Z48" i="21" s="1"/>
  <c r="Y46" i="21"/>
  <c r="X46" i="21"/>
  <c r="W46" i="21"/>
  <c r="V46" i="21"/>
  <c r="U46" i="21"/>
  <c r="T46" i="21"/>
  <c r="S46" i="21"/>
  <c r="S70" i="21" s="1"/>
  <c r="R46" i="21"/>
  <c r="R74" i="21" s="1"/>
  <c r="Q46" i="21"/>
  <c r="P46" i="21"/>
  <c r="O46" i="21"/>
  <c r="N46" i="21"/>
  <c r="M46" i="21"/>
  <c r="L46" i="21"/>
  <c r="K46" i="21"/>
  <c r="K74" i="21" s="1"/>
  <c r="J46" i="21"/>
  <c r="J48" i="21" s="1"/>
  <c r="I46" i="21"/>
  <c r="H46" i="21"/>
  <c r="G46" i="21"/>
  <c r="F46" i="21"/>
  <c r="AE45" i="21"/>
  <c r="AD45" i="21"/>
  <c r="AC45" i="21"/>
  <c r="AC48" i="21" s="1"/>
  <c r="AB45" i="21"/>
  <c r="AB74" i="21" s="1"/>
  <c r="AA45" i="21"/>
  <c r="Z45" i="21"/>
  <c r="Y45" i="21"/>
  <c r="X45" i="21"/>
  <c r="W45" i="21"/>
  <c r="V45" i="21"/>
  <c r="U45" i="21"/>
  <c r="U48" i="21" s="1"/>
  <c r="T45" i="21"/>
  <c r="T48" i="21" s="1"/>
  <c r="S45" i="21"/>
  <c r="R45" i="21"/>
  <c r="Q45" i="21"/>
  <c r="P45" i="21"/>
  <c r="O45" i="21"/>
  <c r="N45" i="21"/>
  <c r="N74" i="21" s="1"/>
  <c r="M45" i="21"/>
  <c r="M48" i="21" s="1"/>
  <c r="L45" i="21"/>
  <c r="L74" i="21" s="1"/>
  <c r="K45" i="21"/>
  <c r="J45" i="21"/>
  <c r="I45" i="21"/>
  <c r="H45" i="21"/>
  <c r="G45" i="21"/>
  <c r="F45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AE21" i="21"/>
  <c r="AD21" i="21"/>
  <c r="AC21" i="21"/>
  <c r="AB21" i="21"/>
  <c r="AB22" i="21" s="1"/>
  <c r="AA21" i="21"/>
  <c r="Z21" i="21"/>
  <c r="Y21" i="21"/>
  <c r="X21" i="21"/>
  <c r="W21" i="21"/>
  <c r="V21" i="21"/>
  <c r="U21" i="21"/>
  <c r="T21" i="21"/>
  <c r="T22" i="21" s="1"/>
  <c r="T23" i="21" s="1"/>
  <c r="S21" i="21"/>
  <c r="R21" i="21"/>
  <c r="Q21" i="21"/>
  <c r="P21" i="21"/>
  <c r="O21" i="21"/>
  <c r="N21" i="21"/>
  <c r="M21" i="21"/>
  <c r="L21" i="21"/>
  <c r="L22" i="21" s="1"/>
  <c r="K21" i="21"/>
  <c r="J21" i="21"/>
  <c r="I21" i="21"/>
  <c r="H21" i="21"/>
  <c r="G21" i="21"/>
  <c r="F21" i="21"/>
  <c r="E21" i="21"/>
  <c r="D21" i="21"/>
  <c r="D22" i="21" s="1"/>
  <c r="C21" i="21"/>
  <c r="AE20" i="21"/>
  <c r="AE22" i="21" s="1"/>
  <c r="AD20" i="21"/>
  <c r="AC20" i="21"/>
  <c r="AB20" i="21"/>
  <c r="AA20" i="21"/>
  <c r="Z20" i="21"/>
  <c r="Y20" i="21"/>
  <c r="Y22" i="21" s="1"/>
  <c r="X20" i="21"/>
  <c r="W20" i="21"/>
  <c r="W22" i="21" s="1"/>
  <c r="V20" i="21"/>
  <c r="U20" i="21"/>
  <c r="T20" i="21"/>
  <c r="S20" i="21"/>
  <c r="R20" i="21"/>
  <c r="Q20" i="21"/>
  <c r="Q22" i="21" s="1"/>
  <c r="P20" i="21"/>
  <c r="O20" i="21"/>
  <c r="O22" i="21" s="1"/>
  <c r="N20" i="21"/>
  <c r="M20" i="21"/>
  <c r="L20" i="21"/>
  <c r="K20" i="21"/>
  <c r="J20" i="21"/>
  <c r="I20" i="21"/>
  <c r="I22" i="21" s="1"/>
  <c r="H20" i="21"/>
  <c r="G20" i="21"/>
  <c r="G22" i="21" s="1"/>
  <c r="F20" i="21"/>
  <c r="E20" i="21"/>
  <c r="D20" i="21"/>
  <c r="C20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AE7" i="21"/>
  <c r="AE8" i="21" s="1"/>
  <c r="AD7" i="21"/>
  <c r="AD8" i="21" s="1"/>
  <c r="AD11" i="21" s="1"/>
  <c r="AC7" i="21"/>
  <c r="AB7" i="21"/>
  <c r="AA7" i="21"/>
  <c r="Z7" i="21"/>
  <c r="Y7" i="21"/>
  <c r="X7" i="21"/>
  <c r="W7" i="21"/>
  <c r="V7" i="21"/>
  <c r="V8" i="21" s="1"/>
  <c r="U7" i="21"/>
  <c r="T7" i="21"/>
  <c r="S7" i="21"/>
  <c r="R7" i="21"/>
  <c r="Q7" i="21"/>
  <c r="P7" i="21"/>
  <c r="O7" i="21"/>
  <c r="O8" i="21" s="1"/>
  <c r="N7" i="21"/>
  <c r="N8" i="21" s="1"/>
  <c r="M7" i="21"/>
  <c r="M8" i="21" s="1"/>
  <c r="L7" i="21"/>
  <c r="K7" i="21"/>
  <c r="J7" i="21"/>
  <c r="I7" i="21"/>
  <c r="H7" i="21"/>
  <c r="G7" i="21"/>
  <c r="F7" i="21"/>
  <c r="F8" i="21" s="1"/>
  <c r="E7" i="21"/>
  <c r="E8" i="21" s="1"/>
  <c r="D7" i="21"/>
  <c r="C7" i="21"/>
  <c r="AE6" i="21"/>
  <c r="AD6" i="21"/>
  <c r="AC6" i="21"/>
  <c r="AB6" i="21"/>
  <c r="AA6" i="21"/>
  <c r="Z6" i="21"/>
  <c r="Z8" i="21" s="1"/>
  <c r="Y6" i="21"/>
  <c r="AC30" i="21" s="1"/>
  <c r="X6" i="21"/>
  <c r="W6" i="21"/>
  <c r="V6" i="21"/>
  <c r="U6" i="21"/>
  <c r="T6" i="21"/>
  <c r="T30" i="21" s="1"/>
  <c r="S6" i="21"/>
  <c r="R6" i="21"/>
  <c r="R30" i="21" s="1"/>
  <c r="Q6" i="21"/>
  <c r="Q8" i="21" s="1"/>
  <c r="P6" i="21"/>
  <c r="O6" i="21"/>
  <c r="P83" i="21" s="1"/>
  <c r="N6" i="21"/>
  <c r="M6" i="21"/>
  <c r="L6" i="21"/>
  <c r="L30" i="21" s="1"/>
  <c r="K6" i="21"/>
  <c r="J6" i="21"/>
  <c r="N30" i="21" s="1"/>
  <c r="I6" i="21"/>
  <c r="M30" i="21" s="1"/>
  <c r="H6" i="21"/>
  <c r="G6" i="21"/>
  <c r="H83" i="21" s="1"/>
  <c r="F6" i="21"/>
  <c r="E6" i="21"/>
  <c r="D6" i="21"/>
  <c r="C6" i="21"/>
  <c r="C8" i="21" s="1"/>
  <c r="H96" i="21"/>
  <c r="AC75" i="21"/>
  <c r="AB75" i="21"/>
  <c r="Y75" i="21"/>
  <c r="X75" i="21"/>
  <c r="U75" i="21"/>
  <c r="T75" i="21"/>
  <c r="M75" i="21"/>
  <c r="L75" i="21"/>
  <c r="I75" i="21"/>
  <c r="AE62" i="21"/>
  <c r="W62" i="21"/>
  <c r="T62" i="21"/>
  <c r="S62" i="21"/>
  <c r="O62" i="21"/>
  <c r="G62" i="21"/>
  <c r="AD62" i="21"/>
  <c r="AC62" i="21"/>
  <c r="V62" i="21"/>
  <c r="U62" i="21"/>
  <c r="N62" i="21"/>
  <c r="M62" i="21"/>
  <c r="F62" i="21"/>
  <c r="F71" i="21"/>
  <c r="Y59" i="21"/>
  <c r="J59" i="21"/>
  <c r="AA59" i="21"/>
  <c r="S59" i="21"/>
  <c r="K59" i="21"/>
  <c r="AE59" i="21"/>
  <c r="W59" i="21"/>
  <c r="X83" i="21"/>
  <c r="M54" i="21"/>
  <c r="AA73" i="21"/>
  <c r="Z73" i="21"/>
  <c r="S73" i="21"/>
  <c r="R73" i="21"/>
  <c r="M73" i="21"/>
  <c r="K73" i="21"/>
  <c r="J73" i="21"/>
  <c r="K70" i="21"/>
  <c r="AE74" i="21"/>
  <c r="X74" i="21"/>
  <c r="W74" i="21"/>
  <c r="S74" i="21"/>
  <c r="P74" i="21"/>
  <c r="O74" i="21"/>
  <c r="H74" i="21"/>
  <c r="G74" i="21"/>
  <c r="Y8" i="21"/>
  <c r="I8" i="21"/>
  <c r="X8" i="21"/>
  <c r="W8" i="21"/>
  <c r="Q30" i="21"/>
  <c r="P8" i="21"/>
  <c r="H8" i="21"/>
  <c r="G8" i="21"/>
  <c r="J3" i="21"/>
  <c r="N3" i="21" s="1"/>
  <c r="R3" i="21" s="1"/>
  <c r="V3" i="21" s="1"/>
  <c r="Z3" i="21" s="1"/>
  <c r="AD3" i="21" s="1"/>
  <c r="AH3" i="21" s="1"/>
  <c r="I3" i="21"/>
  <c r="M3" i="21" s="1"/>
  <c r="Q3" i="21" s="1"/>
  <c r="U3" i="21" s="1"/>
  <c r="Y3" i="21" s="1"/>
  <c r="AC3" i="21" s="1"/>
  <c r="H3" i="21"/>
  <c r="L3" i="21" s="1"/>
  <c r="P3" i="21" s="1"/>
  <c r="T3" i="21" s="1"/>
  <c r="X3" i="21" s="1"/>
  <c r="AB3" i="21" s="1"/>
  <c r="G3" i="21"/>
  <c r="K3" i="21" s="1"/>
  <c r="O3" i="21" s="1"/>
  <c r="S3" i="21" s="1"/>
  <c r="W3" i="21" s="1"/>
  <c r="AA3" i="21" s="1"/>
  <c r="AE67" i="26"/>
  <c r="AD67" i="26"/>
  <c r="AC67" i="26"/>
  <c r="AB67" i="26"/>
  <c r="AB75" i="26" s="1"/>
  <c r="AA67" i="26"/>
  <c r="Z67" i="26"/>
  <c r="Y67" i="26"/>
  <c r="X67" i="26"/>
  <c r="W67" i="26"/>
  <c r="V67" i="26"/>
  <c r="U67" i="26"/>
  <c r="T67" i="26"/>
  <c r="T75" i="26" s="1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AE65" i="26"/>
  <c r="AD65" i="26"/>
  <c r="AC65" i="26"/>
  <c r="AB65" i="26"/>
  <c r="AA65" i="26"/>
  <c r="Z65" i="26"/>
  <c r="Y65" i="26"/>
  <c r="X65" i="26"/>
  <c r="W65" i="26"/>
  <c r="V65" i="26"/>
  <c r="U65" i="26"/>
  <c r="T65" i="26"/>
  <c r="S65" i="26"/>
  <c r="R65" i="26"/>
  <c r="Q65" i="26"/>
  <c r="P65" i="26"/>
  <c r="P96" i="26" s="1"/>
  <c r="O65" i="26"/>
  <c r="N65" i="26"/>
  <c r="M65" i="26"/>
  <c r="L65" i="26"/>
  <c r="K65" i="26"/>
  <c r="J65" i="26"/>
  <c r="I65" i="26"/>
  <c r="H65" i="26"/>
  <c r="H96" i="26" s="1"/>
  <c r="G65" i="26"/>
  <c r="F65" i="26"/>
  <c r="AE64" i="26"/>
  <c r="AD64" i="26"/>
  <c r="AD75" i="26" s="1"/>
  <c r="AC64" i="26"/>
  <c r="AB64" i="26"/>
  <c r="AA64" i="26"/>
  <c r="Z64" i="26"/>
  <c r="Z75" i="26" s="1"/>
  <c r="Y64" i="26"/>
  <c r="X64" i="26"/>
  <c r="W64" i="26"/>
  <c r="V64" i="26"/>
  <c r="V75" i="26" s="1"/>
  <c r="U64" i="26"/>
  <c r="T64" i="26"/>
  <c r="S64" i="26"/>
  <c r="R64" i="26"/>
  <c r="R75" i="26" s="1"/>
  <c r="Q64" i="26"/>
  <c r="P64" i="26"/>
  <c r="O64" i="26"/>
  <c r="N64" i="26"/>
  <c r="N75" i="26" s="1"/>
  <c r="M64" i="26"/>
  <c r="L64" i="26"/>
  <c r="K64" i="26"/>
  <c r="J64" i="26"/>
  <c r="J75" i="26" s="1"/>
  <c r="I64" i="26"/>
  <c r="H64" i="26"/>
  <c r="G64" i="26"/>
  <c r="F64" i="26"/>
  <c r="AE63" i="26"/>
  <c r="AD63" i="26"/>
  <c r="AC63" i="26"/>
  <c r="AB63" i="26"/>
  <c r="AB62" i="26" s="1"/>
  <c r="AA63" i="26"/>
  <c r="Z63" i="26"/>
  <c r="Y63" i="26"/>
  <c r="X63" i="26"/>
  <c r="X62" i="26" s="1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AE61" i="26"/>
  <c r="AD61" i="26"/>
  <c r="AD62" i="26" s="1"/>
  <c r="AC61" i="26"/>
  <c r="AB61" i="26"/>
  <c r="AA61" i="26"/>
  <c r="Z61" i="26"/>
  <c r="Y61" i="26"/>
  <c r="X61" i="26"/>
  <c r="W61" i="26"/>
  <c r="V61" i="26"/>
  <c r="V62" i="26" s="1"/>
  <c r="U61" i="26"/>
  <c r="T61" i="26"/>
  <c r="S61" i="26"/>
  <c r="R61" i="26"/>
  <c r="R62" i="26" s="1"/>
  <c r="Q61" i="26"/>
  <c r="P61" i="26"/>
  <c r="O61" i="26"/>
  <c r="N61" i="26"/>
  <c r="N62" i="26" s="1"/>
  <c r="M61" i="26"/>
  <c r="L61" i="26"/>
  <c r="K61" i="26"/>
  <c r="J61" i="26"/>
  <c r="I61" i="26"/>
  <c r="H61" i="26"/>
  <c r="G61" i="26"/>
  <c r="G62" i="26" s="1"/>
  <c r="F61" i="26"/>
  <c r="F62" i="26" s="1"/>
  <c r="AE60" i="26"/>
  <c r="AD60" i="26"/>
  <c r="AC60" i="26"/>
  <c r="AB60" i="26"/>
  <c r="AA60" i="26"/>
  <c r="Z60" i="26"/>
  <c r="Y60" i="26"/>
  <c r="X60" i="26"/>
  <c r="X73" i="26" s="1"/>
  <c r="W60" i="26"/>
  <c r="V60" i="26"/>
  <c r="U60" i="26"/>
  <c r="T60" i="26"/>
  <c r="S60" i="26"/>
  <c r="R60" i="26"/>
  <c r="Q60" i="26"/>
  <c r="P60" i="26"/>
  <c r="P73" i="26" s="1"/>
  <c r="O60" i="26"/>
  <c r="N60" i="26"/>
  <c r="M60" i="26"/>
  <c r="L60" i="26"/>
  <c r="K60" i="26"/>
  <c r="J60" i="26"/>
  <c r="I60" i="26"/>
  <c r="H60" i="26"/>
  <c r="H73" i="26" s="1"/>
  <c r="G60" i="26"/>
  <c r="F60" i="26"/>
  <c r="AE58" i="26"/>
  <c r="AD58" i="26"/>
  <c r="AD59" i="26" s="1"/>
  <c r="AC58" i="26"/>
  <c r="AB58" i="26"/>
  <c r="AA58" i="26"/>
  <c r="Z58" i="26"/>
  <c r="Y58" i="26"/>
  <c r="X58" i="26"/>
  <c r="W58" i="26"/>
  <c r="V58" i="26"/>
  <c r="V59" i="26" s="1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AE57" i="26"/>
  <c r="AD57" i="26"/>
  <c r="AC57" i="26"/>
  <c r="AB57" i="26"/>
  <c r="AB71" i="26" s="1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AE56" i="26"/>
  <c r="AD56" i="26"/>
  <c r="AC56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AE55" i="26"/>
  <c r="AD55" i="26"/>
  <c r="AC55" i="26"/>
  <c r="AB55" i="26"/>
  <c r="AA55" i="26"/>
  <c r="Z55" i="26"/>
  <c r="Y55" i="26"/>
  <c r="X55" i="26"/>
  <c r="X54" i="26" s="1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H54" i="26" s="1"/>
  <c r="G55" i="26"/>
  <c r="F55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T54" i="26" s="1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R73" i="26" s="1"/>
  <c r="Q49" i="26"/>
  <c r="P49" i="26"/>
  <c r="O49" i="26"/>
  <c r="N49" i="26"/>
  <c r="M49" i="26"/>
  <c r="L49" i="26"/>
  <c r="K49" i="26"/>
  <c r="J49" i="26"/>
  <c r="J73" i="26" s="1"/>
  <c r="I49" i="26"/>
  <c r="H49" i="26"/>
  <c r="G49" i="26"/>
  <c r="F49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T70" i="26" s="1"/>
  <c r="S47" i="26"/>
  <c r="R47" i="26"/>
  <c r="Q47" i="26"/>
  <c r="P47" i="26"/>
  <c r="P70" i="26" s="1"/>
  <c r="O47" i="26"/>
  <c r="N47" i="26"/>
  <c r="M47" i="26"/>
  <c r="L47" i="26"/>
  <c r="L70" i="26" s="1"/>
  <c r="K47" i="26"/>
  <c r="J47" i="26"/>
  <c r="I47" i="26"/>
  <c r="H47" i="26"/>
  <c r="G47" i="26"/>
  <c r="F47" i="26"/>
  <c r="AE46" i="26"/>
  <c r="AD46" i="26"/>
  <c r="AD74" i="26" s="1"/>
  <c r="AC46" i="26"/>
  <c r="AB46" i="26"/>
  <c r="AA46" i="26"/>
  <c r="Z46" i="26"/>
  <c r="Z74" i="26" s="1"/>
  <c r="Y46" i="26"/>
  <c r="X46" i="26"/>
  <c r="W46" i="26"/>
  <c r="V46" i="26"/>
  <c r="V74" i="26" s="1"/>
  <c r="U46" i="26"/>
  <c r="T46" i="26"/>
  <c r="S46" i="26"/>
  <c r="R46" i="26"/>
  <c r="R74" i="26" s="1"/>
  <c r="Q46" i="26"/>
  <c r="P46" i="26"/>
  <c r="O46" i="26"/>
  <c r="N46" i="26"/>
  <c r="M46" i="26"/>
  <c r="L46" i="26"/>
  <c r="K46" i="26"/>
  <c r="J46" i="26"/>
  <c r="J74" i="26" s="1"/>
  <c r="I46" i="26"/>
  <c r="H46" i="26"/>
  <c r="G46" i="26"/>
  <c r="F46" i="26"/>
  <c r="F74" i="26" s="1"/>
  <c r="AE45" i="26"/>
  <c r="AD45" i="26"/>
  <c r="AC45" i="26"/>
  <c r="AB45" i="26"/>
  <c r="AB74" i="26" s="1"/>
  <c r="AA45" i="26"/>
  <c r="Z45" i="26"/>
  <c r="Y45" i="26"/>
  <c r="X45" i="26"/>
  <c r="W45" i="26"/>
  <c r="V45" i="26"/>
  <c r="U45" i="26"/>
  <c r="T45" i="26"/>
  <c r="T74" i="26" s="1"/>
  <c r="S45" i="26"/>
  <c r="R45" i="26"/>
  <c r="Q45" i="26"/>
  <c r="P45" i="26"/>
  <c r="O45" i="26"/>
  <c r="N45" i="26"/>
  <c r="M45" i="26"/>
  <c r="L45" i="26"/>
  <c r="L74" i="26" s="1"/>
  <c r="K45" i="26"/>
  <c r="J45" i="26"/>
  <c r="I45" i="26"/>
  <c r="H45" i="26"/>
  <c r="G45" i="26"/>
  <c r="F45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AE21" i="26"/>
  <c r="AH97" i="26" s="1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S22" i="26" s="1"/>
  <c r="R21" i="26"/>
  <c r="Q21" i="26"/>
  <c r="P21" i="26"/>
  <c r="O21" i="26"/>
  <c r="N21" i="26"/>
  <c r="M21" i="26"/>
  <c r="L21" i="26"/>
  <c r="K21" i="26"/>
  <c r="K22" i="26" s="1"/>
  <c r="J21" i="26"/>
  <c r="I21" i="26"/>
  <c r="H21" i="26"/>
  <c r="G21" i="26"/>
  <c r="G22" i="26" s="1"/>
  <c r="F21" i="26"/>
  <c r="E21" i="26"/>
  <c r="D21" i="26"/>
  <c r="C21" i="26"/>
  <c r="C22" i="26" s="1"/>
  <c r="AE20" i="26"/>
  <c r="AD20" i="26"/>
  <c r="AC20" i="26"/>
  <c r="AC22" i="26" s="1"/>
  <c r="AC23" i="26" s="1"/>
  <c r="AB20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M97" i="26" s="1"/>
  <c r="K20" i="26"/>
  <c r="J20" i="26"/>
  <c r="I20" i="26"/>
  <c r="H20" i="26"/>
  <c r="G20" i="26"/>
  <c r="F20" i="26"/>
  <c r="E20" i="26"/>
  <c r="E22" i="26" s="1"/>
  <c r="E23" i="26" s="1"/>
  <c r="D20" i="26"/>
  <c r="C20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AE7" i="26"/>
  <c r="AD7" i="26"/>
  <c r="AC7" i="26"/>
  <c r="AB7" i="26"/>
  <c r="AA7" i="26"/>
  <c r="Z7" i="26"/>
  <c r="Y7" i="26"/>
  <c r="X7" i="26"/>
  <c r="W7" i="26"/>
  <c r="V7" i="26"/>
  <c r="U7" i="26"/>
  <c r="X86" i="26" s="1"/>
  <c r="X89" i="26" s="1"/>
  <c r="T7" i="26"/>
  <c r="S7" i="26"/>
  <c r="R7" i="26"/>
  <c r="Q7" i="26"/>
  <c r="Q8" i="26" s="1"/>
  <c r="P7" i="26"/>
  <c r="O7" i="26"/>
  <c r="N7" i="26"/>
  <c r="M7" i="26"/>
  <c r="P86" i="26" s="1"/>
  <c r="P89" i="26" s="1"/>
  <c r="L7" i="26"/>
  <c r="K7" i="26"/>
  <c r="J7" i="26"/>
  <c r="I7" i="26"/>
  <c r="I8" i="26" s="1"/>
  <c r="H7" i="26"/>
  <c r="G7" i="26"/>
  <c r="F7" i="26"/>
  <c r="E7" i="26"/>
  <c r="H86" i="26" s="1"/>
  <c r="H89" i="26" s="1"/>
  <c r="D7" i="26"/>
  <c r="C7" i="26"/>
  <c r="AE6" i="26"/>
  <c r="AD6" i="26"/>
  <c r="AC6" i="26"/>
  <c r="AB6" i="26"/>
  <c r="AF30" i="26" s="1"/>
  <c r="AA6" i="26"/>
  <c r="Z6" i="26"/>
  <c r="Y6" i="26"/>
  <c r="X6" i="26"/>
  <c r="W6" i="26"/>
  <c r="W30" i="26" s="1"/>
  <c r="V6" i="26"/>
  <c r="U6" i="26"/>
  <c r="T6" i="26"/>
  <c r="S6" i="26"/>
  <c r="R6" i="26"/>
  <c r="Q6" i="26"/>
  <c r="P6" i="26"/>
  <c r="O6" i="26"/>
  <c r="O8" i="26" s="1"/>
  <c r="N6" i="26"/>
  <c r="M6" i="26"/>
  <c r="L6" i="26"/>
  <c r="K6" i="26"/>
  <c r="J6" i="26"/>
  <c r="I6" i="26"/>
  <c r="H6" i="26"/>
  <c r="G6" i="26"/>
  <c r="G8" i="26" s="1"/>
  <c r="F6" i="26"/>
  <c r="F8" i="26" s="1"/>
  <c r="E6" i="26"/>
  <c r="D6" i="26"/>
  <c r="C6" i="26"/>
  <c r="V70" i="26"/>
  <c r="AA75" i="26"/>
  <c r="Y75" i="26"/>
  <c r="S75" i="26"/>
  <c r="Q75" i="26"/>
  <c r="L75" i="26"/>
  <c r="K75" i="26"/>
  <c r="I75" i="26"/>
  <c r="F75" i="26"/>
  <c r="AC62" i="26"/>
  <c r="AA62" i="26"/>
  <c r="U62" i="26"/>
  <c r="S62" i="26"/>
  <c r="P62" i="26"/>
  <c r="M62" i="26"/>
  <c r="K62" i="26"/>
  <c r="AE62" i="26"/>
  <c r="W62" i="26"/>
  <c r="O62" i="26"/>
  <c r="P71" i="26"/>
  <c r="AA59" i="26"/>
  <c r="Y59" i="26"/>
  <c r="S59" i="26"/>
  <c r="Q59" i="26"/>
  <c r="N59" i="26"/>
  <c r="K59" i="26"/>
  <c r="I59" i="26"/>
  <c r="AC59" i="26"/>
  <c r="U59" i="26"/>
  <c r="M59" i="26"/>
  <c r="AC54" i="26"/>
  <c r="AA54" i="26"/>
  <c r="U54" i="26"/>
  <c r="S54" i="26"/>
  <c r="M54" i="26"/>
  <c r="K54" i="26"/>
  <c r="AE54" i="26"/>
  <c r="Y54" i="26"/>
  <c r="W54" i="26"/>
  <c r="Q54" i="26"/>
  <c r="O54" i="26"/>
  <c r="I54" i="26"/>
  <c r="AE73" i="26"/>
  <c r="AA73" i="26"/>
  <c r="Z73" i="26"/>
  <c r="Y73" i="26"/>
  <c r="W73" i="26"/>
  <c r="S73" i="26"/>
  <c r="Q73" i="26"/>
  <c r="O73" i="26"/>
  <c r="K73" i="26"/>
  <c r="I73" i="26"/>
  <c r="AA48" i="26"/>
  <c r="S48" i="26"/>
  <c r="K48" i="26"/>
  <c r="AB70" i="26"/>
  <c r="Y70" i="26"/>
  <c r="X70" i="26"/>
  <c r="W70" i="26"/>
  <c r="Q70" i="26"/>
  <c r="O70" i="26"/>
  <c r="I70" i="26"/>
  <c r="H70" i="26"/>
  <c r="AA74" i="26"/>
  <c r="Y74" i="26"/>
  <c r="S74" i="26"/>
  <c r="Q74" i="26"/>
  <c r="K74" i="26"/>
  <c r="I74" i="26"/>
  <c r="Q22" i="26"/>
  <c r="AB8" i="26"/>
  <c r="T8" i="26"/>
  <c r="L8" i="26"/>
  <c r="D8" i="26"/>
  <c r="D36" i="26" s="1"/>
  <c r="AA8" i="26"/>
  <c r="S8" i="26"/>
  <c r="K8" i="26"/>
  <c r="C8" i="26"/>
  <c r="AC30" i="26"/>
  <c r="AB30" i="26"/>
  <c r="Y30" i="26"/>
  <c r="X30" i="26"/>
  <c r="U30" i="26"/>
  <c r="T30" i="26"/>
  <c r="P30" i="26"/>
  <c r="M30" i="26"/>
  <c r="L30" i="26"/>
  <c r="H30" i="26"/>
  <c r="J3" i="26"/>
  <c r="N3" i="26" s="1"/>
  <c r="R3" i="26" s="1"/>
  <c r="V3" i="26" s="1"/>
  <c r="Z3" i="26" s="1"/>
  <c r="AD3" i="26" s="1"/>
  <c r="AH3" i="26" s="1"/>
  <c r="I3" i="26"/>
  <c r="M3" i="26" s="1"/>
  <c r="Q3" i="26" s="1"/>
  <c r="U3" i="26" s="1"/>
  <c r="Y3" i="26" s="1"/>
  <c r="AC3" i="26" s="1"/>
  <c r="H3" i="26"/>
  <c r="L3" i="26" s="1"/>
  <c r="P3" i="26" s="1"/>
  <c r="T3" i="26" s="1"/>
  <c r="X3" i="26" s="1"/>
  <c r="AB3" i="26" s="1"/>
  <c r="G3" i="26"/>
  <c r="K3" i="26" s="1"/>
  <c r="O3" i="26" s="1"/>
  <c r="S3" i="26" s="1"/>
  <c r="W3" i="26" s="1"/>
  <c r="AA3" i="26" s="1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AE64" i="22"/>
  <c r="AE75" i="22" s="1"/>
  <c r="AD64" i="22"/>
  <c r="AD75" i="22" s="1"/>
  <c r="AC64" i="22"/>
  <c r="AB64" i="22"/>
  <c r="AA64" i="22"/>
  <c r="Z64" i="22"/>
  <c r="Y64" i="22"/>
  <c r="X64" i="22"/>
  <c r="W64" i="22"/>
  <c r="W75" i="22" s="1"/>
  <c r="V64" i="22"/>
  <c r="V75" i="22" s="1"/>
  <c r="U64" i="22"/>
  <c r="T64" i="22"/>
  <c r="S64" i="22"/>
  <c r="R64" i="22"/>
  <c r="Q64" i="22"/>
  <c r="P64" i="22"/>
  <c r="O64" i="22"/>
  <c r="N64" i="22"/>
  <c r="N75" i="22" s="1"/>
  <c r="M64" i="22"/>
  <c r="L64" i="22"/>
  <c r="K64" i="22"/>
  <c r="J64" i="22"/>
  <c r="I64" i="22"/>
  <c r="H64" i="22"/>
  <c r="G64" i="22"/>
  <c r="G75" i="22" s="1"/>
  <c r="F64" i="22"/>
  <c r="F75" i="22" s="1"/>
  <c r="AE63" i="22"/>
  <c r="AD63" i="22"/>
  <c r="AC63" i="22"/>
  <c r="AB63" i="22"/>
  <c r="AA63" i="22"/>
  <c r="Z63" i="22"/>
  <c r="Y63" i="22"/>
  <c r="X63" i="22"/>
  <c r="X62" i="22" s="1"/>
  <c r="W63" i="22"/>
  <c r="V63" i="22"/>
  <c r="U63" i="22"/>
  <c r="T63" i="22"/>
  <c r="S63" i="22"/>
  <c r="R63" i="22"/>
  <c r="Q63" i="22"/>
  <c r="Q62" i="22" s="1"/>
  <c r="P63" i="22"/>
  <c r="P62" i="22" s="1"/>
  <c r="O63" i="22"/>
  <c r="N63" i="22"/>
  <c r="M63" i="22"/>
  <c r="L63" i="22"/>
  <c r="K63" i="22"/>
  <c r="J63" i="22"/>
  <c r="I63" i="22"/>
  <c r="I62" i="22" s="1"/>
  <c r="H63" i="22"/>
  <c r="H62" i="22" s="1"/>
  <c r="G63" i="22"/>
  <c r="F63" i="22"/>
  <c r="AE61" i="22"/>
  <c r="AD61" i="22"/>
  <c r="AC61" i="22"/>
  <c r="AB61" i="22"/>
  <c r="AA61" i="22"/>
  <c r="AA62" i="22" s="1"/>
  <c r="Z61" i="22"/>
  <c r="Z62" i="22" s="1"/>
  <c r="Y61" i="22"/>
  <c r="X61" i="22"/>
  <c r="W61" i="22"/>
  <c r="V61" i="22"/>
  <c r="U61" i="22"/>
  <c r="T61" i="22"/>
  <c r="S61" i="22"/>
  <c r="R61" i="22"/>
  <c r="R62" i="22" s="1"/>
  <c r="Q61" i="22"/>
  <c r="P61" i="22"/>
  <c r="O61" i="22"/>
  <c r="N61" i="22"/>
  <c r="M61" i="22"/>
  <c r="L61" i="22"/>
  <c r="K61" i="22"/>
  <c r="K62" i="22" s="1"/>
  <c r="J61" i="22"/>
  <c r="J62" i="22" s="1"/>
  <c r="I61" i="22"/>
  <c r="H61" i="22"/>
  <c r="G61" i="22"/>
  <c r="F61" i="22"/>
  <c r="AE60" i="22"/>
  <c r="AD60" i="22"/>
  <c r="AC60" i="22"/>
  <c r="AC59" i="22" s="1"/>
  <c r="AB60" i="22"/>
  <c r="AA60" i="22"/>
  <c r="Z60" i="22"/>
  <c r="Y60" i="22"/>
  <c r="X60" i="22"/>
  <c r="W60" i="22"/>
  <c r="V60" i="22"/>
  <c r="U60" i="22"/>
  <c r="U59" i="22" s="1"/>
  <c r="T60" i="22"/>
  <c r="S60" i="22"/>
  <c r="R60" i="22"/>
  <c r="Q60" i="22"/>
  <c r="P60" i="22"/>
  <c r="O60" i="22"/>
  <c r="N60" i="22"/>
  <c r="M60" i="22"/>
  <c r="M59" i="22" s="1"/>
  <c r="L60" i="22"/>
  <c r="K60" i="22"/>
  <c r="J60" i="22"/>
  <c r="I60" i="22"/>
  <c r="H60" i="22"/>
  <c r="G60" i="22"/>
  <c r="F60" i="22"/>
  <c r="AE58" i="22"/>
  <c r="AD58" i="22"/>
  <c r="AD59" i="22" s="1"/>
  <c r="AC58" i="22"/>
  <c r="AB58" i="22"/>
  <c r="AA58" i="22"/>
  <c r="Z58" i="22"/>
  <c r="Y58" i="22"/>
  <c r="X58" i="22"/>
  <c r="W58" i="22"/>
  <c r="W59" i="22" s="1"/>
  <c r="V58" i="22"/>
  <c r="V59" i="22" s="1"/>
  <c r="U58" i="22"/>
  <c r="T58" i="22"/>
  <c r="S58" i="22"/>
  <c r="R58" i="22"/>
  <c r="Q58" i="22"/>
  <c r="P58" i="22"/>
  <c r="O58" i="22"/>
  <c r="O59" i="22" s="1"/>
  <c r="N58" i="22"/>
  <c r="N70" i="22" s="1"/>
  <c r="M58" i="22"/>
  <c r="L58" i="22"/>
  <c r="K58" i="22"/>
  <c r="J58" i="22"/>
  <c r="I58" i="22"/>
  <c r="H58" i="22"/>
  <c r="G58" i="22"/>
  <c r="G59" i="22" s="1"/>
  <c r="F58" i="22"/>
  <c r="F59" i="22" s="1"/>
  <c r="AE57" i="22"/>
  <c r="AD57" i="22"/>
  <c r="AC57" i="22"/>
  <c r="AB57" i="22"/>
  <c r="AA57" i="22"/>
  <c r="Z57" i="22"/>
  <c r="Y57" i="22"/>
  <c r="Y59" i="22" s="1"/>
  <c r="X57" i="22"/>
  <c r="X59" i="22" s="1"/>
  <c r="W57" i="22"/>
  <c r="V57" i="22"/>
  <c r="U57" i="22"/>
  <c r="T57" i="22"/>
  <c r="S57" i="22"/>
  <c r="R57" i="22"/>
  <c r="Q57" i="22"/>
  <c r="Q59" i="22" s="1"/>
  <c r="P57" i="22"/>
  <c r="P59" i="22" s="1"/>
  <c r="O57" i="22"/>
  <c r="N57" i="22"/>
  <c r="M57" i="22"/>
  <c r="L57" i="22"/>
  <c r="K57" i="22"/>
  <c r="J57" i="22"/>
  <c r="I57" i="22"/>
  <c r="H57" i="22"/>
  <c r="G57" i="22"/>
  <c r="F57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R96" i="22" s="1"/>
  <c r="Q56" i="22"/>
  <c r="P56" i="22"/>
  <c r="O56" i="22"/>
  <c r="N56" i="22"/>
  <c r="M56" i="22"/>
  <c r="L56" i="22"/>
  <c r="K56" i="22"/>
  <c r="J56" i="22"/>
  <c r="I56" i="22"/>
  <c r="H56" i="22"/>
  <c r="G56" i="22"/>
  <c r="F56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AE51" i="22"/>
  <c r="AD51" i="22"/>
  <c r="AC51" i="22"/>
  <c r="AB51" i="22"/>
  <c r="AA51" i="22"/>
  <c r="AA54" i="22" s="1"/>
  <c r="Z51" i="22"/>
  <c r="Z54" i="22" s="1"/>
  <c r="Y51" i="22"/>
  <c r="X51" i="22"/>
  <c r="W51" i="22"/>
  <c r="V51" i="22"/>
  <c r="U51" i="22"/>
  <c r="T51" i="22"/>
  <c r="S51" i="22"/>
  <c r="S54" i="22" s="1"/>
  <c r="R51" i="22"/>
  <c r="R54" i="22" s="1"/>
  <c r="Q51" i="22"/>
  <c r="P51" i="22"/>
  <c r="O51" i="22"/>
  <c r="N51" i="22"/>
  <c r="M51" i="22"/>
  <c r="L51" i="22"/>
  <c r="K51" i="22"/>
  <c r="J51" i="22"/>
  <c r="J54" i="22" s="1"/>
  <c r="I51" i="22"/>
  <c r="H51" i="22"/>
  <c r="G51" i="22"/>
  <c r="F51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AE49" i="22"/>
  <c r="AE48" i="22" s="1"/>
  <c r="AD49" i="22"/>
  <c r="AD48" i="22" s="1"/>
  <c r="AC49" i="22"/>
  <c r="AB49" i="22"/>
  <c r="AA49" i="22"/>
  <c r="Z49" i="22"/>
  <c r="Y49" i="22"/>
  <c r="X49" i="22"/>
  <c r="W49" i="22"/>
  <c r="W48" i="22" s="1"/>
  <c r="V49" i="22"/>
  <c r="V73" i="22" s="1"/>
  <c r="U49" i="22"/>
  <c r="T49" i="22"/>
  <c r="S49" i="22"/>
  <c r="R49" i="22"/>
  <c r="Q49" i="22"/>
  <c r="P49" i="22"/>
  <c r="O49" i="22"/>
  <c r="O48" i="22" s="1"/>
  <c r="N49" i="22"/>
  <c r="N48" i="22" s="1"/>
  <c r="M49" i="22"/>
  <c r="L49" i="22"/>
  <c r="K49" i="22"/>
  <c r="J49" i="22"/>
  <c r="I49" i="22"/>
  <c r="H49" i="22"/>
  <c r="G49" i="22"/>
  <c r="G48" i="22" s="1"/>
  <c r="F49" i="22"/>
  <c r="F48" i="22" s="1"/>
  <c r="AE47" i="22"/>
  <c r="AD47" i="22"/>
  <c r="AC47" i="22"/>
  <c r="AB47" i="22"/>
  <c r="AA47" i="22"/>
  <c r="Z47" i="22"/>
  <c r="Y47" i="22"/>
  <c r="Y70" i="22" s="1"/>
  <c r="X47" i="22"/>
  <c r="X70" i="22" s="1"/>
  <c r="W47" i="22"/>
  <c r="V47" i="22"/>
  <c r="U47" i="22"/>
  <c r="T47" i="22"/>
  <c r="S47" i="22"/>
  <c r="R47" i="22"/>
  <c r="Q47" i="22"/>
  <c r="Q70" i="22" s="1"/>
  <c r="P47" i="22"/>
  <c r="P70" i="22" s="1"/>
  <c r="O47" i="22"/>
  <c r="N47" i="22"/>
  <c r="M47" i="22"/>
  <c r="L47" i="22"/>
  <c r="K47" i="22"/>
  <c r="J47" i="22"/>
  <c r="I47" i="22"/>
  <c r="I70" i="22" s="1"/>
  <c r="H47" i="22"/>
  <c r="H70" i="22" s="1"/>
  <c r="G47" i="22"/>
  <c r="F47" i="22"/>
  <c r="AE46" i="22"/>
  <c r="AD46" i="22"/>
  <c r="AC46" i="22"/>
  <c r="AB46" i="22"/>
  <c r="AA46" i="22"/>
  <c r="Z46" i="22"/>
  <c r="Z48" i="22" s="1"/>
  <c r="Y46" i="22"/>
  <c r="X46" i="22"/>
  <c r="W46" i="22"/>
  <c r="V46" i="22"/>
  <c r="U46" i="22"/>
  <c r="T46" i="22"/>
  <c r="S46" i="22"/>
  <c r="S48" i="22" s="1"/>
  <c r="R46" i="22"/>
  <c r="R48" i="22" s="1"/>
  <c r="Q46" i="22"/>
  <c r="P46" i="22"/>
  <c r="O46" i="22"/>
  <c r="N46" i="22"/>
  <c r="M46" i="22"/>
  <c r="L46" i="22"/>
  <c r="K46" i="22"/>
  <c r="J46" i="22"/>
  <c r="J48" i="22" s="1"/>
  <c r="I46" i="22"/>
  <c r="H46" i="22"/>
  <c r="G46" i="22"/>
  <c r="F46" i="22"/>
  <c r="AE45" i="22"/>
  <c r="AD45" i="22"/>
  <c r="AC45" i="22"/>
  <c r="AC74" i="22" s="1"/>
  <c r="AB45" i="22"/>
  <c r="AB74" i="22" s="1"/>
  <c r="AA45" i="22"/>
  <c r="Z45" i="22"/>
  <c r="Y45" i="22"/>
  <c r="X45" i="22"/>
  <c r="W45" i="22"/>
  <c r="V45" i="22"/>
  <c r="U45" i="22"/>
  <c r="U74" i="22" s="1"/>
  <c r="T45" i="22"/>
  <c r="T74" i="22" s="1"/>
  <c r="S45" i="22"/>
  <c r="R45" i="22"/>
  <c r="Q45" i="22"/>
  <c r="P45" i="22"/>
  <c r="O45" i="22"/>
  <c r="N45" i="22"/>
  <c r="M45" i="22"/>
  <c r="M74" i="22" s="1"/>
  <c r="L45" i="22"/>
  <c r="L74" i="22" s="1"/>
  <c r="K45" i="22"/>
  <c r="J45" i="22"/>
  <c r="I45" i="22"/>
  <c r="H45" i="22"/>
  <c r="G45" i="22"/>
  <c r="F45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E21" i="22"/>
  <c r="AD21" i="22"/>
  <c r="AC21" i="22"/>
  <c r="AB21" i="22"/>
  <c r="AA21" i="22"/>
  <c r="AA22" i="22" s="1"/>
  <c r="Z21" i="22"/>
  <c r="Y21" i="22"/>
  <c r="X21" i="22"/>
  <c r="W21" i="22"/>
  <c r="V21" i="22"/>
  <c r="U21" i="22"/>
  <c r="T21" i="22"/>
  <c r="S21" i="22"/>
  <c r="S22" i="22" s="1"/>
  <c r="R21" i="22"/>
  <c r="Q21" i="22"/>
  <c r="P21" i="22"/>
  <c r="O21" i="22"/>
  <c r="N21" i="22"/>
  <c r="M21" i="22"/>
  <c r="L21" i="22"/>
  <c r="K21" i="22"/>
  <c r="K22" i="22" s="1"/>
  <c r="J21" i="22"/>
  <c r="I21" i="22"/>
  <c r="H21" i="22"/>
  <c r="G21" i="22"/>
  <c r="F21" i="22"/>
  <c r="E21" i="22"/>
  <c r="D21" i="22"/>
  <c r="C21" i="22"/>
  <c r="AE20" i="22"/>
  <c r="AD20" i="22"/>
  <c r="AC20" i="22"/>
  <c r="AB20" i="22"/>
  <c r="AA20" i="22"/>
  <c r="Z20" i="22"/>
  <c r="Y20" i="22"/>
  <c r="Y22" i="22" s="1"/>
  <c r="X20" i="22"/>
  <c r="W20" i="22"/>
  <c r="V20" i="22"/>
  <c r="U20" i="22"/>
  <c r="T20" i="22"/>
  <c r="S20" i="22"/>
  <c r="R20" i="22"/>
  <c r="Q20" i="22"/>
  <c r="Q22" i="22" s="1"/>
  <c r="P20" i="22"/>
  <c r="O20" i="22"/>
  <c r="N20" i="22"/>
  <c r="M20" i="22"/>
  <c r="L20" i="22"/>
  <c r="K20" i="22"/>
  <c r="J20" i="22"/>
  <c r="I20" i="22"/>
  <c r="H20" i="22"/>
  <c r="G20" i="22"/>
  <c r="F20" i="22"/>
  <c r="E20" i="22"/>
  <c r="E22" i="22" s="1"/>
  <c r="D20" i="22"/>
  <c r="C20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E6" i="22"/>
  <c r="AD6" i="22"/>
  <c r="AC6" i="22"/>
  <c r="AB6" i="22"/>
  <c r="AF30" i="22" s="1"/>
  <c r="AA6" i="22"/>
  <c r="Z6" i="22"/>
  <c r="Y6" i="22"/>
  <c r="AC30" i="22" s="1"/>
  <c r="X6" i="22"/>
  <c r="W6" i="22"/>
  <c r="V6" i="22"/>
  <c r="U6" i="22"/>
  <c r="T6" i="22"/>
  <c r="X30" i="22" s="1"/>
  <c r="S6" i="22"/>
  <c r="S8" i="22" s="1"/>
  <c r="S36" i="22" s="1"/>
  <c r="R6" i="22"/>
  <c r="Q6" i="22"/>
  <c r="U30" i="22" s="1"/>
  <c r="P6" i="22"/>
  <c r="O6" i="22"/>
  <c r="N6" i="22"/>
  <c r="M6" i="22"/>
  <c r="L6" i="22"/>
  <c r="K6" i="22"/>
  <c r="K8" i="22" s="1"/>
  <c r="K36" i="22" s="1"/>
  <c r="J6" i="22"/>
  <c r="I6" i="22"/>
  <c r="I8" i="22" s="1"/>
  <c r="H6" i="22"/>
  <c r="G6" i="22"/>
  <c r="K30" i="22" s="1"/>
  <c r="F6" i="22"/>
  <c r="E6" i="22"/>
  <c r="D6" i="22"/>
  <c r="C6" i="22"/>
  <c r="J96" i="22"/>
  <c r="H96" i="22"/>
  <c r="X73" i="22"/>
  <c r="AC75" i="22"/>
  <c r="AB75" i="22"/>
  <c r="AA75" i="22"/>
  <c r="Z75" i="22"/>
  <c r="U75" i="22"/>
  <c r="T75" i="22"/>
  <c r="S75" i="22"/>
  <c r="R75" i="22"/>
  <c r="O75" i="22"/>
  <c r="M75" i="22"/>
  <c r="L75" i="22"/>
  <c r="K75" i="22"/>
  <c r="J75" i="22"/>
  <c r="AD62" i="22"/>
  <c r="Y62" i="22"/>
  <c r="V62" i="22"/>
  <c r="N62" i="22"/>
  <c r="F62" i="22"/>
  <c r="AE62" i="22"/>
  <c r="W62" i="22"/>
  <c r="S62" i="22"/>
  <c r="O62" i="22"/>
  <c r="AC71" i="22"/>
  <c r="U71" i="22"/>
  <c r="M71" i="22"/>
  <c r="L62" i="22"/>
  <c r="AE59" i="22"/>
  <c r="I59" i="22"/>
  <c r="H59" i="22"/>
  <c r="Z59" i="22"/>
  <c r="K54" i="22"/>
  <c r="AA73" i="22"/>
  <c r="Z73" i="22"/>
  <c r="Y73" i="22"/>
  <c r="S73" i="22"/>
  <c r="R73" i="22"/>
  <c r="Q73" i="22"/>
  <c r="P73" i="22"/>
  <c r="K73" i="22"/>
  <c r="J73" i="22"/>
  <c r="I73" i="22"/>
  <c r="H73" i="22"/>
  <c r="AB70" i="22"/>
  <c r="T70" i="22"/>
  <c r="L70" i="22"/>
  <c r="AA48" i="22"/>
  <c r="Y74" i="22"/>
  <c r="X74" i="22"/>
  <c r="Q74" i="22"/>
  <c r="P74" i="22"/>
  <c r="K48" i="22"/>
  <c r="I74" i="22"/>
  <c r="H74" i="22"/>
  <c r="I30" i="22"/>
  <c r="AD22" i="22"/>
  <c r="V22" i="22"/>
  <c r="N22" i="22"/>
  <c r="L22" i="22"/>
  <c r="F22" i="22"/>
  <c r="I22" i="22"/>
  <c r="AA8" i="22"/>
  <c r="AA36" i="22" s="1"/>
  <c r="T8" i="22"/>
  <c r="T36" i="22" s="1"/>
  <c r="Y30" i="22"/>
  <c r="W30" i="22"/>
  <c r="P8" i="22"/>
  <c r="M30" i="22"/>
  <c r="H8" i="22"/>
  <c r="H83" i="22"/>
  <c r="J3" i="22"/>
  <c r="N3" i="22" s="1"/>
  <c r="R3" i="22" s="1"/>
  <c r="V3" i="22" s="1"/>
  <c r="Z3" i="22" s="1"/>
  <c r="AD3" i="22" s="1"/>
  <c r="AH3" i="22" s="1"/>
  <c r="I3" i="22"/>
  <c r="M3" i="22" s="1"/>
  <c r="Q3" i="22" s="1"/>
  <c r="U3" i="22" s="1"/>
  <c r="Y3" i="22" s="1"/>
  <c r="AC3" i="22" s="1"/>
  <c r="H3" i="22"/>
  <c r="L3" i="22" s="1"/>
  <c r="P3" i="22" s="1"/>
  <c r="T3" i="22" s="1"/>
  <c r="X3" i="22" s="1"/>
  <c r="AB3" i="22" s="1"/>
  <c r="G3" i="22"/>
  <c r="K3" i="22" s="1"/>
  <c r="O3" i="22" s="1"/>
  <c r="S3" i="22" s="1"/>
  <c r="W3" i="22" s="1"/>
  <c r="AA3" i="22" s="1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AA61" i="20"/>
  <c r="AB61" i="20"/>
  <c r="AC61" i="20"/>
  <c r="AD61" i="20"/>
  <c r="AE61" i="20"/>
  <c r="F61" i="20"/>
  <c r="G57" i="20"/>
  <c r="H57" i="20"/>
  <c r="I57" i="20"/>
  <c r="J57" i="20"/>
  <c r="K57" i="20"/>
  <c r="K71" i="20" s="1"/>
  <c r="L57" i="20"/>
  <c r="M57" i="20"/>
  <c r="N57" i="20"/>
  <c r="O57" i="20"/>
  <c r="P57" i="20"/>
  <c r="Q57" i="20"/>
  <c r="R57" i="20"/>
  <c r="S57" i="20"/>
  <c r="S71" i="20" s="1"/>
  <c r="T57" i="20"/>
  <c r="U57" i="20"/>
  <c r="V57" i="20"/>
  <c r="W57" i="20"/>
  <c r="X57" i="20"/>
  <c r="Y57" i="20"/>
  <c r="Z57" i="20"/>
  <c r="AA57" i="20"/>
  <c r="AA71" i="20" s="1"/>
  <c r="AB57" i="20"/>
  <c r="AC57" i="20"/>
  <c r="AD57" i="20"/>
  <c r="AE57" i="20"/>
  <c r="F57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C10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F30" i="20" s="1"/>
  <c r="AC6" i="20"/>
  <c r="AG30" i="20" s="1"/>
  <c r="AD6" i="20"/>
  <c r="AE6" i="20"/>
  <c r="C6" i="20"/>
  <c r="AE67" i="20"/>
  <c r="AD67" i="20"/>
  <c r="AC67" i="20"/>
  <c r="AB67" i="20"/>
  <c r="AA67" i="20"/>
  <c r="Z67" i="20"/>
  <c r="Y67" i="20"/>
  <c r="X67" i="20"/>
  <c r="W67" i="20"/>
  <c r="W75" i="20" s="1"/>
  <c r="V67" i="20"/>
  <c r="U67" i="20"/>
  <c r="T67" i="20"/>
  <c r="S67" i="20"/>
  <c r="R67" i="20"/>
  <c r="Q67" i="20"/>
  <c r="P67" i="20"/>
  <c r="O67" i="20"/>
  <c r="O75" i="20" s="1"/>
  <c r="N67" i="20"/>
  <c r="M67" i="20"/>
  <c r="L67" i="20"/>
  <c r="K67" i="20"/>
  <c r="J67" i="20"/>
  <c r="I67" i="20"/>
  <c r="H67" i="20"/>
  <c r="G67" i="20"/>
  <c r="F67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AE64" i="20"/>
  <c r="AD64" i="20"/>
  <c r="AC64" i="20"/>
  <c r="AC75" i="20" s="1"/>
  <c r="AB64" i="20"/>
  <c r="AB75" i="20" s="1"/>
  <c r="AA64" i="20"/>
  <c r="Z64" i="20"/>
  <c r="Y64" i="20"/>
  <c r="Y75" i="20" s="1"/>
  <c r="X64" i="20"/>
  <c r="W64" i="20"/>
  <c r="V64" i="20"/>
  <c r="U64" i="20"/>
  <c r="U75" i="20" s="1"/>
  <c r="T64" i="20"/>
  <c r="T75" i="20" s="1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AE63" i="20"/>
  <c r="AD63" i="20"/>
  <c r="AC63" i="20"/>
  <c r="AB63" i="20"/>
  <c r="AA63" i="20"/>
  <c r="AA62" i="20" s="1"/>
  <c r="Z63" i="20"/>
  <c r="Y63" i="20"/>
  <c r="X63" i="20"/>
  <c r="W63" i="20"/>
  <c r="V63" i="20"/>
  <c r="U63" i="20"/>
  <c r="T63" i="20"/>
  <c r="S63" i="20"/>
  <c r="S62" i="20" s="1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F62" i="20" s="1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Q59" i="20" s="1"/>
  <c r="P60" i="20"/>
  <c r="O60" i="20"/>
  <c r="N60" i="20"/>
  <c r="N59" i="20" s="1"/>
  <c r="M60" i="20"/>
  <c r="L60" i="20"/>
  <c r="K60" i="20"/>
  <c r="J60" i="20"/>
  <c r="J59" i="20" s="1"/>
  <c r="I60" i="20"/>
  <c r="H60" i="20"/>
  <c r="G60" i="20"/>
  <c r="F60" i="20"/>
  <c r="AE58" i="20"/>
  <c r="AD58" i="20"/>
  <c r="AC58" i="20"/>
  <c r="AB58" i="20"/>
  <c r="AA58" i="20"/>
  <c r="AA59" i="20" s="1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AE49" i="20"/>
  <c r="AD49" i="20"/>
  <c r="AD73" i="20" s="1"/>
  <c r="AC49" i="20"/>
  <c r="AC73" i="20" s="1"/>
  <c r="AB49" i="20"/>
  <c r="AA49" i="20"/>
  <c r="Z49" i="20"/>
  <c r="Y49" i="20"/>
  <c r="X49" i="20"/>
  <c r="W49" i="20"/>
  <c r="V49" i="20"/>
  <c r="V73" i="20" s="1"/>
  <c r="U49" i="20"/>
  <c r="U73" i="20" s="1"/>
  <c r="T49" i="20"/>
  <c r="S49" i="20"/>
  <c r="R49" i="20"/>
  <c r="R73" i="20" s="1"/>
  <c r="Q49" i="20"/>
  <c r="Q73" i="20" s="1"/>
  <c r="P49" i="20"/>
  <c r="O49" i="20"/>
  <c r="N49" i="20"/>
  <c r="N73" i="20" s="1"/>
  <c r="M49" i="20"/>
  <c r="M73" i="20" s="1"/>
  <c r="L49" i="20"/>
  <c r="K49" i="20"/>
  <c r="K73" i="20" s="1"/>
  <c r="J49" i="20"/>
  <c r="I49" i="20"/>
  <c r="H49" i="20"/>
  <c r="G49" i="20"/>
  <c r="F49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AE46" i="20"/>
  <c r="AD46" i="20"/>
  <c r="AC46" i="20"/>
  <c r="AB46" i="20"/>
  <c r="AA46" i="20"/>
  <c r="Z46" i="20"/>
  <c r="Y46" i="20"/>
  <c r="Y70" i="20" s="1"/>
  <c r="X46" i="20"/>
  <c r="W46" i="20"/>
  <c r="V46" i="20"/>
  <c r="U46" i="20"/>
  <c r="U74" i="20" s="1"/>
  <c r="T46" i="20"/>
  <c r="T74" i="20" s="1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AE21" i="20"/>
  <c r="AD21" i="20"/>
  <c r="AC21" i="20"/>
  <c r="AB21" i="20"/>
  <c r="AA21" i="20"/>
  <c r="Z21" i="20"/>
  <c r="Y21" i="20"/>
  <c r="Y22" i="20" s="1"/>
  <c r="X21" i="20"/>
  <c r="W21" i="20"/>
  <c r="V21" i="20"/>
  <c r="U21" i="20"/>
  <c r="T21" i="20"/>
  <c r="S21" i="20"/>
  <c r="R21" i="20"/>
  <c r="Q21" i="20"/>
  <c r="Q22" i="20" s="1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AE20" i="20"/>
  <c r="AD20" i="20"/>
  <c r="AC20" i="20"/>
  <c r="AB20" i="20"/>
  <c r="AB22" i="20" s="1"/>
  <c r="AA20" i="20"/>
  <c r="Z20" i="20"/>
  <c r="Y20" i="20"/>
  <c r="X20" i="20"/>
  <c r="W20" i="20"/>
  <c r="V20" i="20"/>
  <c r="U20" i="20"/>
  <c r="T20" i="20"/>
  <c r="T22" i="20" s="1"/>
  <c r="S20" i="20"/>
  <c r="R20" i="20"/>
  <c r="Q20" i="20"/>
  <c r="P20" i="20"/>
  <c r="O20" i="20"/>
  <c r="N20" i="20"/>
  <c r="M20" i="20"/>
  <c r="L20" i="20"/>
  <c r="L22" i="20" s="1"/>
  <c r="K20" i="20"/>
  <c r="J20" i="20"/>
  <c r="I20" i="20"/>
  <c r="H20" i="20"/>
  <c r="G20" i="20"/>
  <c r="F20" i="20"/>
  <c r="E20" i="20"/>
  <c r="D20" i="20"/>
  <c r="D22" i="20" s="1"/>
  <c r="C20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AE7" i="20"/>
  <c r="AD7" i="20"/>
  <c r="AD8" i="20" s="1"/>
  <c r="AC7" i="20"/>
  <c r="AB7" i="20"/>
  <c r="AA7" i="20"/>
  <c r="Z7" i="20"/>
  <c r="Y7" i="20"/>
  <c r="X7" i="20"/>
  <c r="W7" i="20"/>
  <c r="V7" i="20"/>
  <c r="V8" i="20" s="1"/>
  <c r="U7" i="20"/>
  <c r="T7" i="20"/>
  <c r="S7" i="20"/>
  <c r="R7" i="20"/>
  <c r="Q7" i="20"/>
  <c r="P7" i="20"/>
  <c r="O7" i="20"/>
  <c r="O8" i="20" s="1"/>
  <c r="N7" i="20"/>
  <c r="N8" i="20" s="1"/>
  <c r="M7" i="20"/>
  <c r="L7" i="20"/>
  <c r="K7" i="20"/>
  <c r="J7" i="20"/>
  <c r="I7" i="20"/>
  <c r="H7" i="20"/>
  <c r="H8" i="20" s="1"/>
  <c r="G7" i="20"/>
  <c r="G8" i="20" s="1"/>
  <c r="F7" i="20"/>
  <c r="F8" i="20" s="1"/>
  <c r="E7" i="20"/>
  <c r="D7" i="20"/>
  <c r="C7" i="20"/>
  <c r="C8" i="20" s="1"/>
  <c r="C36" i="20" s="1"/>
  <c r="Z75" i="20"/>
  <c r="R75" i="20"/>
  <c r="L75" i="20"/>
  <c r="I62" i="20"/>
  <c r="T62" i="20"/>
  <c r="K62" i="20"/>
  <c r="AA73" i="20"/>
  <c r="Z73" i="20"/>
  <c r="G70" i="20"/>
  <c r="Z22" i="20"/>
  <c r="X8" i="20"/>
  <c r="W8" i="20"/>
  <c r="P30" i="20"/>
  <c r="J3" i="20"/>
  <c r="N3" i="20" s="1"/>
  <c r="R3" i="20" s="1"/>
  <c r="V3" i="20" s="1"/>
  <c r="Z3" i="20" s="1"/>
  <c r="AD3" i="20" s="1"/>
  <c r="AH3" i="20" s="1"/>
  <c r="I3" i="20"/>
  <c r="M3" i="20" s="1"/>
  <c r="Q3" i="20" s="1"/>
  <c r="U3" i="20" s="1"/>
  <c r="Y3" i="20" s="1"/>
  <c r="AC3" i="20" s="1"/>
  <c r="H3" i="20"/>
  <c r="L3" i="20" s="1"/>
  <c r="P3" i="20" s="1"/>
  <c r="T3" i="20" s="1"/>
  <c r="X3" i="20" s="1"/>
  <c r="AB3" i="20" s="1"/>
  <c r="G3" i="20"/>
  <c r="K3" i="20" s="1"/>
  <c r="O3" i="20" s="1"/>
  <c r="S3" i="20" s="1"/>
  <c r="W3" i="20" s="1"/>
  <c r="AA3" i="20" s="1"/>
  <c r="I8" i="27" l="1"/>
  <c r="G30" i="27"/>
  <c r="S30" i="27"/>
  <c r="W11" i="27"/>
  <c r="AE30" i="27"/>
  <c r="E41" i="27"/>
  <c r="M41" i="27"/>
  <c r="AC22" i="27"/>
  <c r="AC41" i="27" s="1"/>
  <c r="Y8" i="27"/>
  <c r="L84" i="27"/>
  <c r="L87" i="27" s="1"/>
  <c r="T84" i="27"/>
  <c r="T87" i="27" s="1"/>
  <c r="V86" i="27"/>
  <c r="V89" i="27" s="1"/>
  <c r="Q8" i="27"/>
  <c r="I41" i="27"/>
  <c r="G11" i="27"/>
  <c r="G13" i="27" s="1"/>
  <c r="Q41" i="27"/>
  <c r="AH97" i="27"/>
  <c r="U30" i="21"/>
  <c r="Z11" i="21"/>
  <c r="X86" i="21"/>
  <c r="X89" i="21" s="1"/>
  <c r="L97" i="21"/>
  <c r="T97" i="21"/>
  <c r="AB97" i="21"/>
  <c r="D8" i="21"/>
  <c r="I30" i="21"/>
  <c r="Y30" i="21"/>
  <c r="J8" i="26"/>
  <c r="J11" i="26" s="1"/>
  <c r="Z8" i="26"/>
  <c r="Z36" i="26" s="1"/>
  <c r="AA22" i="26"/>
  <c r="W8" i="26"/>
  <c r="J30" i="26"/>
  <c r="N30" i="22"/>
  <c r="V30" i="22"/>
  <c r="G30" i="22"/>
  <c r="AA30" i="22"/>
  <c r="F8" i="22"/>
  <c r="Y41" i="22"/>
  <c r="D22" i="22"/>
  <c r="D23" i="22" s="1"/>
  <c r="D42" i="22" s="1"/>
  <c r="T22" i="22"/>
  <c r="T23" i="22" s="1"/>
  <c r="T42" i="22" s="1"/>
  <c r="AB22" i="22"/>
  <c r="AB23" i="22" s="1"/>
  <c r="AF33" i="22" s="1"/>
  <c r="Z8" i="22"/>
  <c r="Q8" i="22"/>
  <c r="L8" i="22"/>
  <c r="L36" i="22" s="1"/>
  <c r="R85" i="22"/>
  <c r="R88" i="22" s="1"/>
  <c r="M22" i="22"/>
  <c r="J22" i="20"/>
  <c r="N30" i="20"/>
  <c r="C22" i="20"/>
  <c r="Y8" i="20"/>
  <c r="Y36" i="20" s="1"/>
  <c r="L8" i="20"/>
  <c r="AB8" i="20"/>
  <c r="G22" i="28"/>
  <c r="O22" i="28"/>
  <c r="AE8" i="27"/>
  <c r="AE11" i="27" s="1"/>
  <c r="AE38" i="27" s="1"/>
  <c r="N97" i="27"/>
  <c r="S70" i="27"/>
  <c r="Z8" i="27"/>
  <c r="W30" i="27"/>
  <c r="AA30" i="27"/>
  <c r="O8" i="27"/>
  <c r="O11" i="27" s="1"/>
  <c r="AD86" i="27"/>
  <c r="AD89" i="27" s="1"/>
  <c r="AF85" i="27"/>
  <c r="AF88" i="27" s="1"/>
  <c r="AF86" i="27"/>
  <c r="AF89" i="27" s="1"/>
  <c r="F97" i="27"/>
  <c r="M97" i="27"/>
  <c r="V97" i="27"/>
  <c r="AD97" i="27"/>
  <c r="L54" i="27"/>
  <c r="T54" i="27"/>
  <c r="AB54" i="27"/>
  <c r="V70" i="27"/>
  <c r="AB73" i="27"/>
  <c r="AA70" i="27"/>
  <c r="K59" i="27"/>
  <c r="AG85" i="27"/>
  <c r="AG88" i="27" s="1"/>
  <c r="AG86" i="27"/>
  <c r="AG89" i="27" s="1"/>
  <c r="I23" i="27"/>
  <c r="I42" i="27" s="1"/>
  <c r="AH86" i="27"/>
  <c r="AH89" i="27" s="1"/>
  <c r="AH85" i="27"/>
  <c r="AH88" i="27" s="1"/>
  <c r="AF97" i="27"/>
  <c r="AG30" i="27"/>
  <c r="AF95" i="27"/>
  <c r="AF83" i="27"/>
  <c r="AF84" i="27"/>
  <c r="AF87" i="27" s="1"/>
  <c r="AG97" i="27"/>
  <c r="AI30" i="27"/>
  <c r="AH95" i="27"/>
  <c r="AH84" i="27"/>
  <c r="AH87" i="27" s="1"/>
  <c r="AH83" i="27"/>
  <c r="AH30" i="27"/>
  <c r="AG83" i="27"/>
  <c r="AG95" i="27"/>
  <c r="AG84" i="27"/>
  <c r="AG87" i="27" s="1"/>
  <c r="AH98" i="27"/>
  <c r="AH100" i="27" s="1"/>
  <c r="T54" i="21"/>
  <c r="F48" i="21"/>
  <c r="AB30" i="21"/>
  <c r="AF30" i="21"/>
  <c r="AH85" i="21"/>
  <c r="AH88" i="21" s="1"/>
  <c r="AH86" i="21"/>
  <c r="AH89" i="21" s="1"/>
  <c r="E22" i="21"/>
  <c r="E41" i="21" s="1"/>
  <c r="M22" i="21"/>
  <c r="M41" i="21" s="1"/>
  <c r="U22" i="21"/>
  <c r="AC22" i="21"/>
  <c r="AC41" i="21" s="1"/>
  <c r="AF97" i="21"/>
  <c r="F54" i="21"/>
  <c r="N54" i="21"/>
  <c r="AD54" i="21"/>
  <c r="H59" i="21"/>
  <c r="P59" i="21"/>
  <c r="X59" i="21"/>
  <c r="T71" i="21"/>
  <c r="AB71" i="21"/>
  <c r="R62" i="21"/>
  <c r="H75" i="21"/>
  <c r="P75" i="21"/>
  <c r="J75" i="21"/>
  <c r="R75" i="21"/>
  <c r="Z75" i="21"/>
  <c r="V48" i="21"/>
  <c r="AA70" i="21"/>
  <c r="AG30" i="21"/>
  <c r="AF83" i="21"/>
  <c r="AF84" i="21"/>
  <c r="AF87" i="21" s="1"/>
  <c r="AF95" i="21"/>
  <c r="AG97" i="21"/>
  <c r="AB54" i="21"/>
  <c r="I48" i="21"/>
  <c r="Z62" i="21"/>
  <c r="AH30" i="21"/>
  <c r="AG84" i="21"/>
  <c r="AG87" i="21" s="1"/>
  <c r="AG95" i="21"/>
  <c r="AG83" i="21"/>
  <c r="AH97" i="21"/>
  <c r="AH31" i="21"/>
  <c r="AD13" i="21"/>
  <c r="AC8" i="21"/>
  <c r="AC36" i="21" s="1"/>
  <c r="AF85" i="21"/>
  <c r="AF88" i="21" s="1"/>
  <c r="AF86" i="21"/>
  <c r="AF89" i="21" s="1"/>
  <c r="J8" i="21"/>
  <c r="J11" i="21" s="1"/>
  <c r="J38" i="21" s="1"/>
  <c r="Q48" i="21"/>
  <c r="AA30" i="21"/>
  <c r="AI30" i="21"/>
  <c r="AH83" i="21"/>
  <c r="AH84" i="21"/>
  <c r="AH87" i="21" s="1"/>
  <c r="AH95" i="21"/>
  <c r="L54" i="21"/>
  <c r="Y48" i="21"/>
  <c r="J62" i="21"/>
  <c r="V30" i="21"/>
  <c r="AG85" i="21"/>
  <c r="AG88" i="21" s="1"/>
  <c r="AG86" i="21"/>
  <c r="AG89" i="21" s="1"/>
  <c r="AI30" i="26"/>
  <c r="AH95" i="26"/>
  <c r="AH83" i="26"/>
  <c r="AH84" i="26"/>
  <c r="AH87" i="26" s="1"/>
  <c r="AE30" i="26"/>
  <c r="AE22" i="26"/>
  <c r="AE8" i="26"/>
  <c r="AE36" i="26" s="1"/>
  <c r="AG33" i="26"/>
  <c r="R30" i="26"/>
  <c r="AF86" i="26"/>
  <c r="AF89" i="26" s="1"/>
  <c r="AF85" i="26"/>
  <c r="AF88" i="26" s="1"/>
  <c r="H22" i="26"/>
  <c r="P22" i="26"/>
  <c r="P23" i="26" s="1"/>
  <c r="P42" i="26" s="1"/>
  <c r="X22" i="26"/>
  <c r="X23" i="26" s="1"/>
  <c r="N48" i="26"/>
  <c r="V48" i="26"/>
  <c r="AD48" i="26"/>
  <c r="J54" i="26"/>
  <c r="R54" i="26"/>
  <c r="Z54" i="26"/>
  <c r="P54" i="26"/>
  <c r="N54" i="26"/>
  <c r="V54" i="26"/>
  <c r="AD54" i="26"/>
  <c r="L54" i="26"/>
  <c r="AB54" i="26"/>
  <c r="H59" i="26"/>
  <c r="P59" i="26"/>
  <c r="X59" i="26"/>
  <c r="N70" i="26"/>
  <c r="T73" i="26"/>
  <c r="J71" i="26"/>
  <c r="Z71" i="26"/>
  <c r="H62" i="26"/>
  <c r="AH30" i="26"/>
  <c r="AG84" i="26"/>
  <c r="AG87" i="26" s="1"/>
  <c r="AG95" i="26"/>
  <c r="AG83" i="26"/>
  <c r="L11" i="26"/>
  <c r="L38" i="26" s="1"/>
  <c r="AG85" i="26"/>
  <c r="AG88" i="26" s="1"/>
  <c r="AG86" i="26"/>
  <c r="AG89" i="26" s="1"/>
  <c r="T11" i="26"/>
  <c r="AH85" i="26"/>
  <c r="AH88" i="26" s="1"/>
  <c r="AH86" i="26"/>
  <c r="AH89" i="26" s="1"/>
  <c r="AF97" i="26"/>
  <c r="AB11" i="26"/>
  <c r="AF31" i="26" s="1"/>
  <c r="AG30" i="26"/>
  <c r="AF83" i="26"/>
  <c r="AF95" i="26"/>
  <c r="AF84" i="26"/>
  <c r="AF87" i="26" s="1"/>
  <c r="AG97" i="26"/>
  <c r="AH85" i="22"/>
  <c r="AH88" i="22" s="1"/>
  <c r="AH86" i="22"/>
  <c r="AH89" i="22" s="1"/>
  <c r="U22" i="22"/>
  <c r="U41" i="22" s="1"/>
  <c r="AC22" i="22"/>
  <c r="AF97" i="22"/>
  <c r="O30" i="22"/>
  <c r="R71" i="22"/>
  <c r="R72" i="22" s="1"/>
  <c r="R78" i="22" s="1"/>
  <c r="G70" i="22"/>
  <c r="AG30" i="22"/>
  <c r="AF95" i="22"/>
  <c r="AF83" i="22"/>
  <c r="AF84" i="22"/>
  <c r="AF87" i="22" s="1"/>
  <c r="AG97" i="22"/>
  <c r="AG85" i="22"/>
  <c r="AG88" i="22" s="1"/>
  <c r="AG86" i="22"/>
  <c r="AG89" i="22" s="1"/>
  <c r="C8" i="22"/>
  <c r="C36" i="22" s="1"/>
  <c r="O70" i="22"/>
  <c r="AH30" i="22"/>
  <c r="AG83" i="22"/>
  <c r="AG84" i="22"/>
  <c r="AG87" i="22" s="1"/>
  <c r="AG95" i="22"/>
  <c r="AH97" i="22"/>
  <c r="AH98" i="22" s="1"/>
  <c r="AH100" i="22" s="1"/>
  <c r="N59" i="22"/>
  <c r="W70" i="22"/>
  <c r="AE30" i="22"/>
  <c r="AI30" i="22"/>
  <c r="AH95" i="22"/>
  <c r="AH84" i="22"/>
  <c r="AH87" i="22" s="1"/>
  <c r="AH83" i="22"/>
  <c r="AF85" i="22"/>
  <c r="AF88" i="22" s="1"/>
  <c r="AF86" i="22"/>
  <c r="AF89" i="22" s="1"/>
  <c r="S30" i="22"/>
  <c r="AD70" i="22"/>
  <c r="R22" i="20"/>
  <c r="AC74" i="20"/>
  <c r="AC54" i="20"/>
  <c r="Y54" i="20"/>
  <c r="W54" i="20"/>
  <c r="Q8" i="20"/>
  <c r="Q36" i="20" s="1"/>
  <c r="I8" i="20"/>
  <c r="I36" i="20" s="1"/>
  <c r="Z59" i="20"/>
  <c r="AH85" i="20"/>
  <c r="AH88" i="20" s="1"/>
  <c r="AH86" i="20"/>
  <c r="AH89" i="20" s="1"/>
  <c r="AG97" i="20"/>
  <c r="M74" i="20"/>
  <c r="O22" i="20"/>
  <c r="AE22" i="20"/>
  <c r="AH97" i="20"/>
  <c r="AH98" i="20" s="1"/>
  <c r="AH100" i="20" s="1"/>
  <c r="H74" i="20"/>
  <c r="P74" i="20"/>
  <c r="X74" i="20"/>
  <c r="F74" i="20"/>
  <c r="N74" i="20"/>
  <c r="V74" i="20"/>
  <c r="AD74" i="20"/>
  <c r="T70" i="20"/>
  <c r="J73" i="20"/>
  <c r="Z54" i="20"/>
  <c r="O70" i="20"/>
  <c r="W70" i="20"/>
  <c r="AC59" i="20"/>
  <c r="I75" i="20"/>
  <c r="Q75" i="20"/>
  <c r="AI30" i="20"/>
  <c r="AH84" i="20"/>
  <c r="AH87" i="20" s="1"/>
  <c r="AH83" i="20"/>
  <c r="AH95" i="20"/>
  <c r="P96" i="20"/>
  <c r="AH30" i="20"/>
  <c r="AG95" i="20"/>
  <c r="AG83" i="20"/>
  <c r="AG84" i="20"/>
  <c r="AG87" i="20" s="1"/>
  <c r="AG86" i="20"/>
  <c r="AG89" i="20" s="1"/>
  <c r="AG85" i="20"/>
  <c r="AG88" i="20" s="1"/>
  <c r="Z85" i="20"/>
  <c r="Z88" i="20" s="1"/>
  <c r="L74" i="20"/>
  <c r="AB74" i="20"/>
  <c r="AE8" i="20"/>
  <c r="G59" i="20"/>
  <c r="W59" i="20"/>
  <c r="AE59" i="20"/>
  <c r="K75" i="20"/>
  <c r="S75" i="20"/>
  <c r="AA75" i="20"/>
  <c r="H30" i="28"/>
  <c r="X30" i="28"/>
  <c r="G8" i="28"/>
  <c r="G36" i="28" s="1"/>
  <c r="O8" i="28"/>
  <c r="O36" i="28" s="1"/>
  <c r="W8" i="28"/>
  <c r="W36" i="28" s="1"/>
  <c r="E22" i="28"/>
  <c r="E41" i="28" s="1"/>
  <c r="M22" i="28"/>
  <c r="M41" i="28" s="1"/>
  <c r="AF97" i="28"/>
  <c r="AG97" i="28"/>
  <c r="AE22" i="28"/>
  <c r="AE41" i="28" s="1"/>
  <c r="G30" i="28"/>
  <c r="AE30" i="28"/>
  <c r="AG83" i="28"/>
  <c r="AG95" i="28"/>
  <c r="AG84" i="28"/>
  <c r="AG87" i="28" s="1"/>
  <c r="AE8" i="28"/>
  <c r="AE36" i="28" s="1"/>
  <c r="E8" i="28"/>
  <c r="E36" i="28" s="1"/>
  <c r="F8" i="28"/>
  <c r="F36" i="28" s="1"/>
  <c r="AG86" i="28"/>
  <c r="AG89" i="28" s="1"/>
  <c r="AG85" i="28"/>
  <c r="AG88" i="28" s="1"/>
  <c r="I22" i="28"/>
  <c r="I23" i="28" s="1"/>
  <c r="D22" i="28"/>
  <c r="D23" i="28" s="1"/>
  <c r="D42" i="28" s="1"/>
  <c r="I73" i="20"/>
  <c r="Q74" i="20"/>
  <c r="Y74" i="20"/>
  <c r="AE48" i="20"/>
  <c r="M70" i="20"/>
  <c r="U70" i="20"/>
  <c r="S48" i="20"/>
  <c r="AA48" i="20"/>
  <c r="G54" i="20"/>
  <c r="O54" i="20"/>
  <c r="AE54" i="20"/>
  <c r="M54" i="20"/>
  <c r="U54" i="20"/>
  <c r="K54" i="20"/>
  <c r="S54" i="20"/>
  <c r="AA54" i="20"/>
  <c r="I54" i="20"/>
  <c r="Q54" i="20"/>
  <c r="K59" i="20"/>
  <c r="S59" i="20"/>
  <c r="G75" i="20"/>
  <c r="AE75" i="20"/>
  <c r="I22" i="20"/>
  <c r="I41" i="20" s="1"/>
  <c r="P75" i="20"/>
  <c r="AC70" i="20"/>
  <c r="F59" i="20"/>
  <c r="Z71" i="20"/>
  <c r="Z99" i="20" s="1"/>
  <c r="R71" i="20"/>
  <c r="J71" i="20"/>
  <c r="J99" i="20" s="1"/>
  <c r="I74" i="20"/>
  <c r="F48" i="20"/>
  <c r="J95" i="20"/>
  <c r="Y30" i="20"/>
  <c r="Q30" i="20"/>
  <c r="Y62" i="20"/>
  <c r="Q62" i="20"/>
  <c r="I59" i="20"/>
  <c r="Q70" i="20"/>
  <c r="O73" i="20"/>
  <c r="I96" i="20"/>
  <c r="M75" i="20"/>
  <c r="X30" i="20"/>
  <c r="L30" i="20"/>
  <c r="D8" i="20"/>
  <c r="AD59" i="20"/>
  <c r="F71" i="20"/>
  <c r="F72" i="20" s="1"/>
  <c r="X62" i="20"/>
  <c r="Y73" i="20"/>
  <c r="R8" i="20"/>
  <c r="R36" i="20" s="1"/>
  <c r="Z8" i="20"/>
  <c r="H59" i="20"/>
  <c r="P59" i="20"/>
  <c r="X59" i="20"/>
  <c r="AF84" i="20"/>
  <c r="AF87" i="20" s="1"/>
  <c r="AF95" i="20"/>
  <c r="AF83" i="20"/>
  <c r="I70" i="20"/>
  <c r="AD48" i="20"/>
  <c r="AE73" i="20"/>
  <c r="H62" i="20"/>
  <c r="P62" i="20"/>
  <c r="F75" i="20"/>
  <c r="N75" i="20"/>
  <c r="V75" i="20"/>
  <c r="AD75" i="20"/>
  <c r="H75" i="20"/>
  <c r="X75" i="20"/>
  <c r="T8" i="20"/>
  <c r="K48" i="20"/>
  <c r="G73" i="20"/>
  <c r="H22" i="20"/>
  <c r="H23" i="20" s="1"/>
  <c r="J54" i="20"/>
  <c r="V54" i="20"/>
  <c r="T54" i="20"/>
  <c r="AE11" i="20"/>
  <c r="O59" i="20"/>
  <c r="F70" i="20"/>
  <c r="AF86" i="20"/>
  <c r="AF89" i="20" s="1"/>
  <c r="AF85" i="20"/>
  <c r="AF88" i="20" s="1"/>
  <c r="S73" i="20"/>
  <c r="P22" i="20"/>
  <c r="P41" i="20" s="1"/>
  <c r="X70" i="20"/>
  <c r="N54" i="20"/>
  <c r="L54" i="20"/>
  <c r="W73" i="20"/>
  <c r="Y59" i="20"/>
  <c r="AF97" i="20"/>
  <c r="G30" i="20"/>
  <c r="C23" i="20"/>
  <c r="P70" i="20"/>
  <c r="R54" i="20"/>
  <c r="F54" i="20"/>
  <c r="AD54" i="20"/>
  <c r="AB54" i="20"/>
  <c r="AC22" i="28"/>
  <c r="AC41" i="28" s="1"/>
  <c r="AB30" i="28"/>
  <c r="AB8" i="28"/>
  <c r="AD8" i="28"/>
  <c r="AD36" i="28" s="1"/>
  <c r="AB22" i="28"/>
  <c r="AB23" i="28" s="1"/>
  <c r="AF33" i="28" s="1"/>
  <c r="Z8" i="28"/>
  <c r="Z36" i="28" s="1"/>
  <c r="AD30" i="28"/>
  <c r="Y22" i="28"/>
  <c r="Y23" i="28" s="1"/>
  <c r="L22" i="28"/>
  <c r="L23" i="28" s="1"/>
  <c r="W22" i="28"/>
  <c r="W23" i="28" s="1"/>
  <c r="U22" i="28"/>
  <c r="U41" i="28" s="1"/>
  <c r="P22" i="28"/>
  <c r="P23" i="28" s="1"/>
  <c r="P42" i="28" s="1"/>
  <c r="T8" i="28"/>
  <c r="T36" i="28" s="1"/>
  <c r="L8" i="28"/>
  <c r="L11" i="28" s="1"/>
  <c r="N30" i="28"/>
  <c r="R30" i="28"/>
  <c r="M8" i="28"/>
  <c r="M36" i="28" s="1"/>
  <c r="U8" i="28"/>
  <c r="U36" i="28" s="1"/>
  <c r="X22" i="28"/>
  <c r="X41" i="28" s="1"/>
  <c r="N8" i="28"/>
  <c r="N36" i="28" s="1"/>
  <c r="V8" i="28"/>
  <c r="V36" i="28" s="1"/>
  <c r="Q22" i="28"/>
  <c r="Q23" i="28" s="1"/>
  <c r="Q27" i="28" s="1"/>
  <c r="T22" i="28"/>
  <c r="T23" i="28" s="1"/>
  <c r="T27" i="28" s="1"/>
  <c r="G73" i="26"/>
  <c r="F54" i="26"/>
  <c r="G54" i="26"/>
  <c r="F48" i="26"/>
  <c r="F70" i="26"/>
  <c r="AC8" i="28"/>
  <c r="AC36" i="28" s="1"/>
  <c r="AF86" i="28"/>
  <c r="AF89" i="28" s="1"/>
  <c r="AF85" i="28"/>
  <c r="AF88" i="28" s="1"/>
  <c r="AF83" i="28"/>
  <c r="AF84" i="28"/>
  <c r="AF87" i="28" s="1"/>
  <c r="AF95" i="28"/>
  <c r="I97" i="28"/>
  <c r="K30" i="28"/>
  <c r="S30" i="28"/>
  <c r="AA8" i="28"/>
  <c r="AA11" i="28" s="1"/>
  <c r="AA19" i="28" s="1"/>
  <c r="V30" i="28"/>
  <c r="J8" i="28"/>
  <c r="J36" i="28" s="1"/>
  <c r="W30" i="28"/>
  <c r="AB41" i="20"/>
  <c r="G22" i="20"/>
  <c r="G41" i="20" s="1"/>
  <c r="W22" i="20"/>
  <c r="I30" i="20"/>
  <c r="C41" i="20"/>
  <c r="AA30" i="20"/>
  <c r="S30" i="20"/>
  <c r="K8" i="20"/>
  <c r="AC22" i="20"/>
  <c r="AC41" i="20" s="1"/>
  <c r="T30" i="22"/>
  <c r="AB8" i="22"/>
  <c r="AB11" i="22" s="1"/>
  <c r="AF31" i="22" s="1"/>
  <c r="L41" i="22"/>
  <c r="L30" i="22"/>
  <c r="J8" i="22"/>
  <c r="J11" i="22" s="1"/>
  <c r="AB30" i="22"/>
  <c r="Z11" i="22"/>
  <c r="Z19" i="22" s="1"/>
  <c r="X86" i="22"/>
  <c r="X89" i="22" s="1"/>
  <c r="P97" i="22"/>
  <c r="F97" i="22"/>
  <c r="AD97" i="22"/>
  <c r="Z30" i="22"/>
  <c r="Q23" i="27"/>
  <c r="Q42" i="27" s="1"/>
  <c r="Q97" i="28"/>
  <c r="O30" i="28"/>
  <c r="C8" i="28"/>
  <c r="C36" i="28" s="1"/>
  <c r="K8" i="28"/>
  <c r="K36" i="28" s="1"/>
  <c r="R8" i="28"/>
  <c r="Y97" i="28"/>
  <c r="Z30" i="28"/>
  <c r="S8" i="28"/>
  <c r="S36" i="28" s="1"/>
  <c r="AA30" i="28"/>
  <c r="J30" i="28"/>
  <c r="H22" i="28"/>
  <c r="H23" i="28" s="1"/>
  <c r="H42" i="28" s="1"/>
  <c r="U23" i="28"/>
  <c r="D36" i="28"/>
  <c r="D11" i="28"/>
  <c r="AB36" i="28"/>
  <c r="AB11" i="28"/>
  <c r="AF31" i="28" s="1"/>
  <c r="G41" i="28"/>
  <c r="G23" i="28"/>
  <c r="O41" i="28"/>
  <c r="O23" i="28"/>
  <c r="H8" i="28"/>
  <c r="P8" i="28"/>
  <c r="X8" i="28"/>
  <c r="J97" i="28"/>
  <c r="R97" i="28"/>
  <c r="Z97" i="28"/>
  <c r="J22" i="28"/>
  <c r="R22" i="28"/>
  <c r="Z22" i="28"/>
  <c r="L30" i="28"/>
  <c r="T30" i="28"/>
  <c r="AC30" i="28"/>
  <c r="H41" i="28"/>
  <c r="I8" i="28"/>
  <c r="Q8" i="28"/>
  <c r="Y8" i="28"/>
  <c r="K97" i="28"/>
  <c r="S97" i="28"/>
  <c r="AA97" i="28"/>
  <c r="C22" i="28"/>
  <c r="K22" i="28"/>
  <c r="S22" i="28"/>
  <c r="AA22" i="28"/>
  <c r="D27" i="28"/>
  <c r="M30" i="28"/>
  <c r="U30" i="28"/>
  <c r="I41" i="28"/>
  <c r="L97" i="28"/>
  <c r="T97" i="28"/>
  <c r="AB97" i="28"/>
  <c r="M97" i="28"/>
  <c r="U97" i="28"/>
  <c r="AC97" i="28"/>
  <c r="F97" i="28"/>
  <c r="N97" i="28"/>
  <c r="V97" i="28"/>
  <c r="AD97" i="28"/>
  <c r="F22" i="28"/>
  <c r="N22" i="28"/>
  <c r="V22" i="28"/>
  <c r="AD22" i="28"/>
  <c r="G97" i="28"/>
  <c r="O97" i="28"/>
  <c r="W97" i="28"/>
  <c r="AE97" i="28"/>
  <c r="G11" i="28"/>
  <c r="O11" i="28"/>
  <c r="W11" i="28"/>
  <c r="H97" i="28"/>
  <c r="P97" i="28"/>
  <c r="X97" i="28"/>
  <c r="R8" i="27"/>
  <c r="K11" i="27"/>
  <c r="U97" i="27"/>
  <c r="N23" i="27"/>
  <c r="T73" i="27"/>
  <c r="F86" i="27"/>
  <c r="F89" i="27" s="1"/>
  <c r="AC86" i="27"/>
  <c r="AC89" i="27" s="1"/>
  <c r="R70" i="27"/>
  <c r="J8" i="27"/>
  <c r="D11" i="27"/>
  <c r="D38" i="27" s="1"/>
  <c r="D37" i="27" s="1"/>
  <c r="Y23" i="27"/>
  <c r="Y42" i="27" s="1"/>
  <c r="G36" i="27"/>
  <c r="N48" i="27"/>
  <c r="V73" i="27"/>
  <c r="H86" i="27"/>
  <c r="H89" i="27" s="1"/>
  <c r="L11" i="27"/>
  <c r="L38" i="27" s="1"/>
  <c r="AC97" i="27"/>
  <c r="O36" i="27"/>
  <c r="AB48" i="27"/>
  <c r="J48" i="27"/>
  <c r="J95" i="27"/>
  <c r="M86" i="27"/>
  <c r="M89" i="27" s="1"/>
  <c r="J62" i="27"/>
  <c r="Z70" i="27"/>
  <c r="S11" i="27"/>
  <c r="T11" i="27"/>
  <c r="T38" i="27" s="1"/>
  <c r="T37" i="27" s="1"/>
  <c r="V23" i="27"/>
  <c r="W36" i="27"/>
  <c r="AD48" i="27"/>
  <c r="L73" i="27"/>
  <c r="N86" i="27"/>
  <c r="N89" i="27" s="1"/>
  <c r="V30" i="27"/>
  <c r="X86" i="27"/>
  <c r="X89" i="27" s="1"/>
  <c r="AB11" i="27"/>
  <c r="N30" i="27"/>
  <c r="C11" i="27"/>
  <c r="C13" i="27" s="1"/>
  <c r="C40" i="27" s="1"/>
  <c r="F23" i="27"/>
  <c r="F42" i="27" s="1"/>
  <c r="F41" i="27"/>
  <c r="U86" i="27"/>
  <c r="U89" i="27" s="1"/>
  <c r="AA11" i="27"/>
  <c r="AA38" i="27" s="1"/>
  <c r="AD23" i="27"/>
  <c r="N41" i="27"/>
  <c r="S38" i="27"/>
  <c r="S31" i="27"/>
  <c r="S13" i="27"/>
  <c r="N42" i="27"/>
  <c r="N33" i="27"/>
  <c r="N27" i="27"/>
  <c r="J41" i="27"/>
  <c r="J23" i="27"/>
  <c r="R41" i="27"/>
  <c r="R23" i="27"/>
  <c r="V33" i="27" s="1"/>
  <c r="Z41" i="27"/>
  <c r="Z23" i="27"/>
  <c r="E11" i="27"/>
  <c r="E36" i="27"/>
  <c r="W13" i="27"/>
  <c r="W31" i="27"/>
  <c r="W38" i="27"/>
  <c r="W37" i="27" s="1"/>
  <c r="S19" i="27"/>
  <c r="F36" i="27"/>
  <c r="F11" i="27"/>
  <c r="D41" i="27"/>
  <c r="D23" i="27"/>
  <c r="L41" i="27"/>
  <c r="L23" i="27"/>
  <c r="T41" i="27"/>
  <c r="T23" i="27"/>
  <c r="AB41" i="27"/>
  <c r="AB23" i="27"/>
  <c r="AF33" i="27" s="1"/>
  <c r="V42" i="27"/>
  <c r="R76" i="27"/>
  <c r="R72" i="27"/>
  <c r="Z76" i="27"/>
  <c r="Z72" i="27"/>
  <c r="Z99" i="27"/>
  <c r="H11" i="27"/>
  <c r="H19" i="27" s="1"/>
  <c r="H36" i="27"/>
  <c r="P36" i="27"/>
  <c r="P11" i="27"/>
  <c r="X36" i="27"/>
  <c r="X11" i="27"/>
  <c r="X19" i="27" s="1"/>
  <c r="AE13" i="27"/>
  <c r="I11" i="27"/>
  <c r="I36" i="27"/>
  <c r="Q11" i="27"/>
  <c r="Q36" i="27"/>
  <c r="Y11" i="27"/>
  <c r="Y36" i="27"/>
  <c r="L37" i="27"/>
  <c r="O19" i="27"/>
  <c r="W19" i="27"/>
  <c r="AD42" i="27"/>
  <c r="J11" i="27"/>
  <c r="J36" i="27"/>
  <c r="R11" i="27"/>
  <c r="R36" i="27"/>
  <c r="Z11" i="27"/>
  <c r="Z36" i="27"/>
  <c r="O13" i="27"/>
  <c r="O38" i="27"/>
  <c r="P19" i="27"/>
  <c r="F98" i="27"/>
  <c r="AB19" i="27"/>
  <c r="K85" i="27"/>
  <c r="K88" i="27" s="1"/>
  <c r="W71" i="27"/>
  <c r="F84" i="27"/>
  <c r="F87" i="27" s="1"/>
  <c r="AB85" i="27"/>
  <c r="AB88" i="27" s="1"/>
  <c r="P71" i="27"/>
  <c r="M8" i="27"/>
  <c r="U8" i="27"/>
  <c r="AC8" i="27"/>
  <c r="L13" i="27"/>
  <c r="AB13" i="27"/>
  <c r="AF32" i="27" s="1"/>
  <c r="G97" i="27"/>
  <c r="O97" i="27"/>
  <c r="W97" i="27"/>
  <c r="AE97" i="27"/>
  <c r="G22" i="27"/>
  <c r="O22" i="27"/>
  <c r="W22" i="27"/>
  <c r="AE22" i="27"/>
  <c r="I30" i="27"/>
  <c r="Q30" i="27"/>
  <c r="Y30" i="27"/>
  <c r="I74" i="27"/>
  <c r="Q74" i="27"/>
  <c r="Y74" i="27"/>
  <c r="G84" i="27"/>
  <c r="G87" i="27" s="1"/>
  <c r="O84" i="27"/>
  <c r="O87" i="27" s="1"/>
  <c r="W84" i="27"/>
  <c r="W87" i="27" s="1"/>
  <c r="AE84" i="27"/>
  <c r="AE87" i="27" s="1"/>
  <c r="AE70" i="27"/>
  <c r="M85" i="27"/>
  <c r="M88" i="27" s="1"/>
  <c r="U85" i="27"/>
  <c r="U88" i="27" s="1"/>
  <c r="AC85" i="27"/>
  <c r="AC88" i="27" s="1"/>
  <c r="K48" i="27"/>
  <c r="S48" i="27"/>
  <c r="AA48" i="27"/>
  <c r="I73" i="27"/>
  <c r="Q73" i="27"/>
  <c r="Y73" i="27"/>
  <c r="K83" i="27"/>
  <c r="K96" i="27"/>
  <c r="K95" i="27"/>
  <c r="S83" i="27"/>
  <c r="S96" i="27"/>
  <c r="S95" i="27"/>
  <c r="AA83" i="27"/>
  <c r="AA96" i="27"/>
  <c r="AA95" i="27"/>
  <c r="G86" i="27"/>
  <c r="G89" i="27" s="1"/>
  <c r="O86" i="27"/>
  <c r="O89" i="27" s="1"/>
  <c r="W86" i="27"/>
  <c r="W89" i="27" s="1"/>
  <c r="AE86" i="27"/>
  <c r="AE89" i="27" s="1"/>
  <c r="I71" i="27"/>
  <c r="Q71" i="27"/>
  <c r="Q99" i="27" s="1"/>
  <c r="Y71" i="27"/>
  <c r="Y99" i="27" s="1"/>
  <c r="K75" i="27"/>
  <c r="S75" i="27"/>
  <c r="AA75" i="27"/>
  <c r="AB84" i="27"/>
  <c r="AB87" i="27" s="1"/>
  <c r="T85" i="27"/>
  <c r="T88" i="27" s="1"/>
  <c r="R83" i="27"/>
  <c r="R96" i="27"/>
  <c r="N8" i="27"/>
  <c r="V8" i="27"/>
  <c r="AD8" i="27"/>
  <c r="H97" i="27"/>
  <c r="P97" i="27"/>
  <c r="X97" i="27"/>
  <c r="H22" i="27"/>
  <c r="P22" i="27"/>
  <c r="X22" i="27"/>
  <c r="J30" i="27"/>
  <c r="R30" i="27"/>
  <c r="Z30" i="27"/>
  <c r="J74" i="27"/>
  <c r="R74" i="27"/>
  <c r="Z74" i="27"/>
  <c r="H84" i="27"/>
  <c r="H87" i="27" s="1"/>
  <c r="P84" i="27"/>
  <c r="P87" i="27" s="1"/>
  <c r="X84" i="27"/>
  <c r="X87" i="27" s="1"/>
  <c r="F85" i="27"/>
  <c r="F88" i="27" s="1"/>
  <c r="N85" i="27"/>
  <c r="N88" i="27" s="1"/>
  <c r="V85" i="27"/>
  <c r="V88" i="27" s="1"/>
  <c r="AD85" i="27"/>
  <c r="AD88" i="27" s="1"/>
  <c r="L48" i="27"/>
  <c r="T48" i="27"/>
  <c r="J73" i="27"/>
  <c r="R73" i="27"/>
  <c r="Z73" i="27"/>
  <c r="L83" i="27"/>
  <c r="L96" i="27"/>
  <c r="L95" i="27"/>
  <c r="T83" i="27"/>
  <c r="T96" i="27"/>
  <c r="T95" i="27"/>
  <c r="AB83" i="27"/>
  <c r="AB96" i="27"/>
  <c r="AB95" i="27"/>
  <c r="F59" i="27"/>
  <c r="N59" i="27"/>
  <c r="V59" i="27"/>
  <c r="AD59" i="27"/>
  <c r="P62" i="27"/>
  <c r="L75" i="27"/>
  <c r="T75" i="27"/>
  <c r="AB75" i="27"/>
  <c r="L19" i="27"/>
  <c r="M84" i="27"/>
  <c r="M87" i="27" s="1"/>
  <c r="S85" i="27"/>
  <c r="S88" i="27" s="1"/>
  <c r="I95" i="27"/>
  <c r="I83" i="27"/>
  <c r="I96" i="27"/>
  <c r="Y95" i="27"/>
  <c r="Y83" i="27"/>
  <c r="Y96" i="27"/>
  <c r="G71" i="27"/>
  <c r="G99" i="27" s="1"/>
  <c r="AE71" i="27"/>
  <c r="AD84" i="27"/>
  <c r="AD87" i="27" s="1"/>
  <c r="AD70" i="27"/>
  <c r="I97" i="27"/>
  <c r="Q97" i="27"/>
  <c r="Y97" i="27"/>
  <c r="C36" i="27"/>
  <c r="K36" i="27"/>
  <c r="S36" i="27"/>
  <c r="AA36" i="27"/>
  <c r="I84" i="27"/>
  <c r="I87" i="27" s="1"/>
  <c r="Q84" i="27"/>
  <c r="Q87" i="27" s="1"/>
  <c r="Y84" i="27"/>
  <c r="Y87" i="27" s="1"/>
  <c r="G85" i="27"/>
  <c r="G88" i="27" s="1"/>
  <c r="O85" i="27"/>
  <c r="O88" i="27" s="1"/>
  <c r="W85" i="27"/>
  <c r="W88" i="27" s="1"/>
  <c r="AE85" i="27"/>
  <c r="AE88" i="27" s="1"/>
  <c r="M48" i="27"/>
  <c r="U48" i="27"/>
  <c r="M83" i="27"/>
  <c r="M96" i="27"/>
  <c r="M95" i="27"/>
  <c r="U83" i="27"/>
  <c r="U96" i="27"/>
  <c r="U95" i="27"/>
  <c r="AC83" i="27"/>
  <c r="AC96" i="27"/>
  <c r="AC95" i="27"/>
  <c r="I86" i="27"/>
  <c r="I89" i="27" s="1"/>
  <c r="Q86" i="27"/>
  <c r="Q89" i="27" s="1"/>
  <c r="Y86" i="27"/>
  <c r="Y89" i="27" s="1"/>
  <c r="K71" i="27"/>
  <c r="K99" i="27" s="1"/>
  <c r="S71" i="27"/>
  <c r="S99" i="27" s="1"/>
  <c r="AA71" i="27"/>
  <c r="AA99" i="27" s="1"/>
  <c r="W99" i="27"/>
  <c r="M70" i="27"/>
  <c r="J76" i="27"/>
  <c r="J72" i="27"/>
  <c r="U84" i="27"/>
  <c r="U87" i="27" s="1"/>
  <c r="U90" i="27" s="1"/>
  <c r="N84" i="27"/>
  <c r="N87" i="27" s="1"/>
  <c r="J97" i="27"/>
  <c r="R97" i="27"/>
  <c r="Z97" i="27"/>
  <c r="E23" i="27"/>
  <c r="M23" i="27"/>
  <c r="U23" i="27"/>
  <c r="Y33" i="27" s="1"/>
  <c r="J84" i="27"/>
  <c r="J87" i="27" s="1"/>
  <c r="R84" i="27"/>
  <c r="R87" i="27" s="1"/>
  <c r="Z84" i="27"/>
  <c r="Z87" i="27" s="1"/>
  <c r="H85" i="27"/>
  <c r="H88" i="27" s="1"/>
  <c r="P85" i="27"/>
  <c r="P88" i="27" s="1"/>
  <c r="X85" i="27"/>
  <c r="X88" i="27" s="1"/>
  <c r="F96" i="27"/>
  <c r="F95" i="27"/>
  <c r="N96" i="27"/>
  <c r="N95" i="27"/>
  <c r="V96" i="27"/>
  <c r="V95" i="27"/>
  <c r="AD96" i="27"/>
  <c r="AD95" i="27"/>
  <c r="J86" i="27"/>
  <c r="J89" i="27" s="1"/>
  <c r="R86" i="27"/>
  <c r="R89" i="27" s="1"/>
  <c r="Z86" i="27"/>
  <c r="Z89" i="27" s="1"/>
  <c r="H59" i="27"/>
  <c r="P59" i="27"/>
  <c r="L71" i="27"/>
  <c r="T71" i="27"/>
  <c r="AB71" i="27"/>
  <c r="R62" i="27"/>
  <c r="Z62" i="27"/>
  <c r="P99" i="27"/>
  <c r="F70" i="27"/>
  <c r="N70" i="27"/>
  <c r="N83" i="27"/>
  <c r="AC84" i="27"/>
  <c r="AC87" i="27" s="1"/>
  <c r="AC70" i="27"/>
  <c r="O71" i="27"/>
  <c r="O99" i="27" s="1"/>
  <c r="L85" i="27"/>
  <c r="L88" i="27" s="1"/>
  <c r="Z83" i="27"/>
  <c r="Z96" i="27"/>
  <c r="H71" i="27"/>
  <c r="H99" i="27" s="1"/>
  <c r="X71" i="27"/>
  <c r="X99" i="27" s="1"/>
  <c r="K97" i="27"/>
  <c r="S97" i="27"/>
  <c r="S98" i="27" s="1"/>
  <c r="AA97" i="27"/>
  <c r="C22" i="27"/>
  <c r="K22" i="27"/>
  <c r="S22" i="27"/>
  <c r="AA22" i="27"/>
  <c r="M74" i="27"/>
  <c r="U74" i="27"/>
  <c r="AC74" i="27"/>
  <c r="K84" i="27"/>
  <c r="K87" i="27" s="1"/>
  <c r="S84" i="27"/>
  <c r="S87" i="27" s="1"/>
  <c r="AA84" i="27"/>
  <c r="AA87" i="27" s="1"/>
  <c r="I85" i="27"/>
  <c r="I88" i="27" s="1"/>
  <c r="Q85" i="27"/>
  <c r="Q88" i="27" s="1"/>
  <c r="Y85" i="27"/>
  <c r="Y88" i="27" s="1"/>
  <c r="G48" i="27"/>
  <c r="O48" i="27"/>
  <c r="W48" i="27"/>
  <c r="AE48" i="27"/>
  <c r="M73" i="27"/>
  <c r="U73" i="27"/>
  <c r="AC73" i="27"/>
  <c r="G96" i="27"/>
  <c r="G95" i="27"/>
  <c r="G83" i="27"/>
  <c r="O96" i="27"/>
  <c r="O95" i="27"/>
  <c r="O83" i="27"/>
  <c r="W96" i="27"/>
  <c r="W95" i="27"/>
  <c r="W83" i="27"/>
  <c r="AE96" i="27"/>
  <c r="AE95" i="27"/>
  <c r="AE83" i="27"/>
  <c r="K86" i="27"/>
  <c r="K89" i="27" s="1"/>
  <c r="S86" i="27"/>
  <c r="S89" i="27" s="1"/>
  <c r="AA86" i="27"/>
  <c r="AA89" i="27" s="1"/>
  <c r="M71" i="27"/>
  <c r="M99" i="27" s="1"/>
  <c r="U71" i="27"/>
  <c r="U99" i="27" s="1"/>
  <c r="AC71" i="27"/>
  <c r="AC99" i="27" s="1"/>
  <c r="G75" i="27"/>
  <c r="O75" i="27"/>
  <c r="W75" i="27"/>
  <c r="AE75" i="27"/>
  <c r="I99" i="27"/>
  <c r="G70" i="27"/>
  <c r="O70" i="27"/>
  <c r="W70" i="27"/>
  <c r="V83" i="27"/>
  <c r="R95" i="27"/>
  <c r="AA85" i="27"/>
  <c r="AA88" i="27" s="1"/>
  <c r="Q95" i="27"/>
  <c r="Q83" i="27"/>
  <c r="Q96" i="27"/>
  <c r="V84" i="27"/>
  <c r="V87" i="27" s="1"/>
  <c r="J83" i="27"/>
  <c r="J96" i="27"/>
  <c r="L97" i="27"/>
  <c r="T97" i="27"/>
  <c r="AB97" i="27"/>
  <c r="F74" i="27"/>
  <c r="N74" i="27"/>
  <c r="V74" i="27"/>
  <c r="AD74" i="27"/>
  <c r="H48" i="27"/>
  <c r="P48" i="27"/>
  <c r="X48" i="27"/>
  <c r="H95" i="27"/>
  <c r="H83" i="27"/>
  <c r="P95" i="27"/>
  <c r="P83" i="27"/>
  <c r="X95" i="27"/>
  <c r="X83" i="27"/>
  <c r="L86" i="27"/>
  <c r="L89" i="27" s="1"/>
  <c r="T86" i="27"/>
  <c r="T89" i="27" s="1"/>
  <c r="T90" i="27" s="1"/>
  <c r="AB86" i="27"/>
  <c r="AB89" i="27" s="1"/>
  <c r="F71" i="27"/>
  <c r="F99" i="27" s="1"/>
  <c r="N71" i="27"/>
  <c r="N99" i="27" s="1"/>
  <c r="V71" i="27"/>
  <c r="V99" i="27" s="1"/>
  <c r="AD71" i="27"/>
  <c r="H70" i="27"/>
  <c r="P70" i="27"/>
  <c r="X70" i="27"/>
  <c r="AD83" i="27"/>
  <c r="Z95" i="27"/>
  <c r="R8" i="21"/>
  <c r="R11" i="21" s="1"/>
  <c r="R19" i="21" s="1"/>
  <c r="AD30" i="21"/>
  <c r="R48" i="21"/>
  <c r="AB73" i="21"/>
  <c r="L59" i="21"/>
  <c r="J30" i="21"/>
  <c r="Z30" i="21"/>
  <c r="Z74" i="21"/>
  <c r="Z70" i="21"/>
  <c r="AD73" i="21"/>
  <c r="T59" i="21"/>
  <c r="L71" i="21"/>
  <c r="K30" i="21"/>
  <c r="S30" i="21"/>
  <c r="AB62" i="21"/>
  <c r="J74" i="21"/>
  <c r="T74" i="21"/>
  <c r="E36" i="21"/>
  <c r="E11" i="21"/>
  <c r="E23" i="21"/>
  <c r="U41" i="21"/>
  <c r="U23" i="21"/>
  <c r="C11" i="21"/>
  <c r="C36" i="21"/>
  <c r="M36" i="21"/>
  <c r="M11" i="21"/>
  <c r="M23" i="21"/>
  <c r="AC23" i="21"/>
  <c r="D36" i="21"/>
  <c r="D11" i="21"/>
  <c r="T42" i="21"/>
  <c r="F11" i="21"/>
  <c r="F19" i="21" s="1"/>
  <c r="F36" i="21"/>
  <c r="N11" i="21"/>
  <c r="R31" i="21" s="1"/>
  <c r="N36" i="21"/>
  <c r="V36" i="21"/>
  <c r="V11" i="21"/>
  <c r="Z31" i="21" s="1"/>
  <c r="AD36" i="21"/>
  <c r="AD19" i="21"/>
  <c r="I11" i="21"/>
  <c r="I36" i="21"/>
  <c r="Q11" i="21"/>
  <c r="Q36" i="21"/>
  <c r="Y11" i="21"/>
  <c r="Y36" i="21"/>
  <c r="R38" i="21"/>
  <c r="R13" i="21"/>
  <c r="I41" i="21"/>
  <c r="I23" i="21"/>
  <c r="Q41" i="21"/>
  <c r="Q23" i="21"/>
  <c r="Y41" i="21"/>
  <c r="Y23" i="21"/>
  <c r="H78" i="21"/>
  <c r="G11" i="21"/>
  <c r="G36" i="21"/>
  <c r="O11" i="21"/>
  <c r="O36" i="21"/>
  <c r="W11" i="21"/>
  <c r="W36" i="21"/>
  <c r="AE11" i="21"/>
  <c r="AE36" i="21"/>
  <c r="Z38" i="21"/>
  <c r="Z13" i="21"/>
  <c r="Z19" i="21"/>
  <c r="H11" i="21"/>
  <c r="H36" i="21"/>
  <c r="P11" i="21"/>
  <c r="P19" i="21" s="1"/>
  <c r="P36" i="21"/>
  <c r="X11" i="21"/>
  <c r="X36" i="21"/>
  <c r="D19" i="21"/>
  <c r="G41" i="21"/>
  <c r="G23" i="21"/>
  <c r="O23" i="21"/>
  <c r="O41" i="21"/>
  <c r="W41" i="21"/>
  <c r="W23" i="21"/>
  <c r="AE41" i="21"/>
  <c r="AE23" i="21"/>
  <c r="L41" i="21"/>
  <c r="O73" i="21"/>
  <c r="O48" i="21"/>
  <c r="K8" i="21"/>
  <c r="S8" i="21"/>
  <c r="AA8" i="21"/>
  <c r="M97" i="21"/>
  <c r="U97" i="21"/>
  <c r="AC97" i="21"/>
  <c r="G30" i="21"/>
  <c r="O30" i="21"/>
  <c r="W30" i="21"/>
  <c r="AE30" i="21"/>
  <c r="J84" i="21"/>
  <c r="J87" i="21" s="1"/>
  <c r="R84" i="21"/>
  <c r="R87" i="21" s="1"/>
  <c r="H48" i="21"/>
  <c r="P48" i="21"/>
  <c r="X48" i="21"/>
  <c r="K54" i="21"/>
  <c r="S54" i="21"/>
  <c r="AA54" i="21"/>
  <c r="I95" i="21"/>
  <c r="I83" i="21"/>
  <c r="I96" i="21"/>
  <c r="Q95" i="21"/>
  <c r="Q83" i="21"/>
  <c r="Q96" i="21"/>
  <c r="Y95" i="21"/>
  <c r="Y83" i="21"/>
  <c r="Y96" i="21"/>
  <c r="M86" i="21"/>
  <c r="M89" i="21" s="1"/>
  <c r="U86" i="21"/>
  <c r="U89" i="21" s="1"/>
  <c r="AC86" i="21"/>
  <c r="AC89" i="21" s="1"/>
  <c r="M59" i="21"/>
  <c r="U59" i="21"/>
  <c r="AC59" i="21"/>
  <c r="AD83" i="21"/>
  <c r="G73" i="21"/>
  <c r="G48" i="21"/>
  <c r="Z72" i="21"/>
  <c r="Z76" i="21"/>
  <c r="L8" i="21"/>
  <c r="T8" i="21"/>
  <c r="AB8" i="21"/>
  <c r="F97" i="21"/>
  <c r="N97" i="21"/>
  <c r="V97" i="21"/>
  <c r="AD97" i="21"/>
  <c r="F22" i="21"/>
  <c r="N22" i="21"/>
  <c r="V22" i="21"/>
  <c r="AD22" i="21"/>
  <c r="AD23" i="21" s="1"/>
  <c r="H30" i="21"/>
  <c r="P30" i="21"/>
  <c r="X30" i="21"/>
  <c r="T76" i="21"/>
  <c r="T72" i="21"/>
  <c r="AB76" i="21"/>
  <c r="AB72" i="21"/>
  <c r="Z84" i="21"/>
  <c r="Z87" i="21" s="1"/>
  <c r="D41" i="21"/>
  <c r="AB41" i="21"/>
  <c r="U8" i="21"/>
  <c r="G97" i="21"/>
  <c r="O97" i="21"/>
  <c r="W97" i="21"/>
  <c r="AE97" i="21"/>
  <c r="L84" i="21"/>
  <c r="L87" i="21" s="1"/>
  <c r="T84" i="21"/>
  <c r="T87" i="21" s="1"/>
  <c r="J85" i="21"/>
  <c r="J88" i="21" s="1"/>
  <c r="R85" i="21"/>
  <c r="R88" i="21" s="1"/>
  <c r="Z85" i="21"/>
  <c r="Z88" i="21" s="1"/>
  <c r="J99" i="21"/>
  <c r="R99" i="21"/>
  <c r="Z99" i="21"/>
  <c r="H97" i="21"/>
  <c r="P97" i="21"/>
  <c r="X97" i="21"/>
  <c r="H22" i="21"/>
  <c r="P22" i="21"/>
  <c r="X22" i="21"/>
  <c r="J36" i="21"/>
  <c r="R36" i="21"/>
  <c r="Z36" i="21"/>
  <c r="M84" i="21"/>
  <c r="M87" i="21" s="1"/>
  <c r="M70" i="21"/>
  <c r="U84" i="21"/>
  <c r="U87" i="21" s="1"/>
  <c r="U70" i="21"/>
  <c r="AC84" i="21"/>
  <c r="AC87" i="21" s="1"/>
  <c r="AC70" i="21"/>
  <c r="K85" i="21"/>
  <c r="K88" i="21" s="1"/>
  <c r="S85" i="21"/>
  <c r="S88" i="21" s="1"/>
  <c r="AA85" i="21"/>
  <c r="AA88" i="21" s="1"/>
  <c r="I54" i="21"/>
  <c r="Q54" i="21"/>
  <c r="Y54" i="21"/>
  <c r="L83" i="21"/>
  <c r="H86" i="21"/>
  <c r="H89" i="21" s="1"/>
  <c r="P86" i="21"/>
  <c r="P89" i="21" s="1"/>
  <c r="F72" i="21"/>
  <c r="F76" i="21"/>
  <c r="L76" i="21"/>
  <c r="L72" i="21"/>
  <c r="I97" i="21"/>
  <c r="Q97" i="21"/>
  <c r="Y97" i="21"/>
  <c r="Y98" i="21" s="1"/>
  <c r="D23" i="21"/>
  <c r="L23" i="21"/>
  <c r="AB23" i="21"/>
  <c r="AF33" i="21" s="1"/>
  <c r="F70" i="21"/>
  <c r="F84" i="21"/>
  <c r="F87" i="21" s="1"/>
  <c r="N70" i="21"/>
  <c r="N84" i="21"/>
  <c r="N87" i="21" s="1"/>
  <c r="V84" i="21"/>
  <c r="V87" i="21" s="1"/>
  <c r="V70" i="21"/>
  <c r="AD70" i="21"/>
  <c r="AD84" i="21"/>
  <c r="AD87" i="21" s="1"/>
  <c r="L85" i="21"/>
  <c r="L88" i="21" s="1"/>
  <c r="T85" i="21"/>
  <c r="T88" i="21" s="1"/>
  <c r="AB85" i="21"/>
  <c r="AB88" i="21" s="1"/>
  <c r="G54" i="21"/>
  <c r="O54" i="21"/>
  <c r="W54" i="21"/>
  <c r="AE54" i="21"/>
  <c r="G71" i="21"/>
  <c r="G99" i="21" s="1"/>
  <c r="O71" i="21"/>
  <c r="W71" i="21"/>
  <c r="W99" i="21" s="1"/>
  <c r="AE71" i="21"/>
  <c r="W73" i="21"/>
  <c r="W48" i="21"/>
  <c r="R72" i="21"/>
  <c r="R76" i="21"/>
  <c r="J97" i="21"/>
  <c r="R97" i="21"/>
  <c r="Z97" i="21"/>
  <c r="J22" i="21"/>
  <c r="R22" i="21"/>
  <c r="Z22" i="21"/>
  <c r="N83" i="21"/>
  <c r="H76" i="21"/>
  <c r="X72" i="21"/>
  <c r="X76" i="21"/>
  <c r="T41" i="21"/>
  <c r="AE73" i="21"/>
  <c r="AE48" i="21"/>
  <c r="J72" i="21"/>
  <c r="K97" i="21"/>
  <c r="S97" i="21"/>
  <c r="AA97" i="21"/>
  <c r="C22" i="21"/>
  <c r="K22" i="21"/>
  <c r="S22" i="21"/>
  <c r="AA22" i="21"/>
  <c r="J83" i="21"/>
  <c r="J96" i="21"/>
  <c r="R83" i="21"/>
  <c r="R96" i="21"/>
  <c r="Z83" i="21"/>
  <c r="Z96" i="21"/>
  <c r="F86" i="21"/>
  <c r="F89" i="21" s="1"/>
  <c r="N86" i="21"/>
  <c r="N89" i="21" s="1"/>
  <c r="V86" i="21"/>
  <c r="V89" i="21" s="1"/>
  <c r="AD86" i="21"/>
  <c r="AD89" i="21" s="1"/>
  <c r="L99" i="21"/>
  <c r="T99" i="21"/>
  <c r="AB99" i="21"/>
  <c r="J70" i="21"/>
  <c r="R70" i="21"/>
  <c r="P71" i="21"/>
  <c r="V74" i="21"/>
  <c r="AB84" i="21"/>
  <c r="AB87" i="21" s="1"/>
  <c r="P96" i="21"/>
  <c r="I74" i="21"/>
  <c r="Q74" i="21"/>
  <c r="Y74" i="21"/>
  <c r="G84" i="21"/>
  <c r="G87" i="21" s="1"/>
  <c r="O84" i="21"/>
  <c r="O87" i="21" s="1"/>
  <c r="W84" i="21"/>
  <c r="W87" i="21" s="1"/>
  <c r="AE84" i="21"/>
  <c r="AE87" i="21" s="1"/>
  <c r="AE70" i="21"/>
  <c r="M85" i="21"/>
  <c r="M88" i="21" s="1"/>
  <c r="U85" i="21"/>
  <c r="U88" i="21" s="1"/>
  <c r="AC85" i="21"/>
  <c r="AC88" i="21" s="1"/>
  <c r="K48" i="21"/>
  <c r="S48" i="21"/>
  <c r="AA48" i="21"/>
  <c r="I73" i="21"/>
  <c r="Q73" i="21"/>
  <c r="Y73" i="21"/>
  <c r="K83" i="21"/>
  <c r="K96" i="21"/>
  <c r="K95" i="21"/>
  <c r="S83" i="21"/>
  <c r="S96" i="21"/>
  <c r="S95" i="21"/>
  <c r="AA83" i="21"/>
  <c r="AA96" i="21"/>
  <c r="AA95" i="21"/>
  <c r="G86" i="21"/>
  <c r="G89" i="21" s="1"/>
  <c r="O86" i="21"/>
  <c r="O89" i="21" s="1"/>
  <c r="W86" i="21"/>
  <c r="W89" i="21" s="1"/>
  <c r="AE86" i="21"/>
  <c r="AE89" i="21" s="1"/>
  <c r="I71" i="21"/>
  <c r="I99" i="21" s="1"/>
  <c r="Q71" i="21"/>
  <c r="Q99" i="21" s="1"/>
  <c r="Y71" i="21"/>
  <c r="Y99" i="21" s="1"/>
  <c r="K75" i="21"/>
  <c r="S75" i="21"/>
  <c r="AA75" i="21"/>
  <c r="H73" i="21"/>
  <c r="X96" i="21"/>
  <c r="H84" i="21"/>
  <c r="H87" i="21" s="1"/>
  <c r="P84" i="21"/>
  <c r="P87" i="21" s="1"/>
  <c r="X84" i="21"/>
  <c r="X87" i="21" s="1"/>
  <c r="F85" i="21"/>
  <c r="F88" i="21" s="1"/>
  <c r="N85" i="21"/>
  <c r="N88" i="21" s="1"/>
  <c r="V85" i="21"/>
  <c r="V88" i="21" s="1"/>
  <c r="AD85" i="21"/>
  <c r="AD88" i="21" s="1"/>
  <c r="L48" i="21"/>
  <c r="AB48" i="21"/>
  <c r="L96" i="21"/>
  <c r="L95" i="21"/>
  <c r="T96" i="21"/>
  <c r="T95" i="21"/>
  <c r="AB96" i="21"/>
  <c r="AB95" i="21"/>
  <c r="F59" i="21"/>
  <c r="N59" i="21"/>
  <c r="V59" i="21"/>
  <c r="AD59" i="21"/>
  <c r="H62" i="21"/>
  <c r="X62" i="21"/>
  <c r="F99" i="21"/>
  <c r="L70" i="21"/>
  <c r="T70" i="21"/>
  <c r="F74" i="21"/>
  <c r="I84" i="21"/>
  <c r="I87" i="21" s="1"/>
  <c r="Q84" i="21"/>
  <c r="Q87" i="21" s="1"/>
  <c r="Y84" i="21"/>
  <c r="Y87" i="21" s="1"/>
  <c r="G85" i="21"/>
  <c r="G88" i="21" s="1"/>
  <c r="O85" i="21"/>
  <c r="O88" i="21" s="1"/>
  <c r="W85" i="21"/>
  <c r="W88" i="21" s="1"/>
  <c r="AE85" i="21"/>
  <c r="AE88" i="21" s="1"/>
  <c r="M83" i="21"/>
  <c r="M96" i="21"/>
  <c r="M95" i="21"/>
  <c r="U83" i="21"/>
  <c r="U96" i="21"/>
  <c r="U95" i="21"/>
  <c r="AC83" i="21"/>
  <c r="AC96" i="21"/>
  <c r="AC95" i="21"/>
  <c r="I86" i="21"/>
  <c r="I89" i="21" s="1"/>
  <c r="Q86" i="21"/>
  <c r="Q89" i="21" s="1"/>
  <c r="Y86" i="21"/>
  <c r="Y89" i="21" s="1"/>
  <c r="G59" i="21"/>
  <c r="O59" i="21"/>
  <c r="K71" i="21"/>
  <c r="K99" i="21" s="1"/>
  <c r="S71" i="21"/>
  <c r="S99" i="21" s="1"/>
  <c r="AA71" i="21"/>
  <c r="AA99" i="21" s="1"/>
  <c r="I62" i="21"/>
  <c r="O99" i="21"/>
  <c r="AD74" i="21"/>
  <c r="T83" i="21"/>
  <c r="H85" i="21"/>
  <c r="H88" i="21" s="1"/>
  <c r="P85" i="21"/>
  <c r="P88" i="21" s="1"/>
  <c r="X85" i="21"/>
  <c r="X88" i="21" s="1"/>
  <c r="N48" i="21"/>
  <c r="F96" i="21"/>
  <c r="F95" i="21"/>
  <c r="N96" i="21"/>
  <c r="N95" i="21"/>
  <c r="V96" i="21"/>
  <c r="V95" i="21"/>
  <c r="AD96" i="21"/>
  <c r="AD95" i="21"/>
  <c r="J86" i="21"/>
  <c r="J89" i="21" s="1"/>
  <c r="R86" i="21"/>
  <c r="R89" i="21" s="1"/>
  <c r="Z86" i="21"/>
  <c r="Z89" i="21" s="1"/>
  <c r="F75" i="21"/>
  <c r="N75" i="21"/>
  <c r="V75" i="21"/>
  <c r="AD75" i="21"/>
  <c r="H99" i="21"/>
  <c r="P99" i="21"/>
  <c r="X99" i="21"/>
  <c r="P73" i="21"/>
  <c r="V83" i="21"/>
  <c r="J95" i="21"/>
  <c r="M74" i="21"/>
  <c r="U74" i="21"/>
  <c r="AC74" i="21"/>
  <c r="K84" i="21"/>
  <c r="K87" i="21" s="1"/>
  <c r="S84" i="21"/>
  <c r="S87" i="21" s="1"/>
  <c r="AA84" i="21"/>
  <c r="AA87" i="21" s="1"/>
  <c r="I85" i="21"/>
  <c r="I88" i="21" s="1"/>
  <c r="Q85" i="21"/>
  <c r="Q88" i="21" s="1"/>
  <c r="Y85" i="21"/>
  <c r="Y88" i="21" s="1"/>
  <c r="G96" i="21"/>
  <c r="G95" i="21"/>
  <c r="G83" i="21"/>
  <c r="O96" i="21"/>
  <c r="O95" i="21"/>
  <c r="O83" i="21"/>
  <c r="W96" i="21"/>
  <c r="W95" i="21"/>
  <c r="W83" i="21"/>
  <c r="AE96" i="21"/>
  <c r="AE95" i="21"/>
  <c r="AE83" i="21"/>
  <c r="K86" i="21"/>
  <c r="K89" i="21" s="1"/>
  <c r="S86" i="21"/>
  <c r="S89" i="21" s="1"/>
  <c r="AA86" i="21"/>
  <c r="AA89" i="21" s="1"/>
  <c r="M71" i="21"/>
  <c r="M99" i="21" s="1"/>
  <c r="U71" i="21"/>
  <c r="AC71" i="21"/>
  <c r="G70" i="21"/>
  <c r="O70" i="21"/>
  <c r="W70" i="21"/>
  <c r="R95" i="21"/>
  <c r="H95" i="21"/>
  <c r="P95" i="21"/>
  <c r="X95" i="21"/>
  <c r="L86" i="21"/>
  <c r="L89" i="21" s="1"/>
  <c r="T86" i="21"/>
  <c r="T89" i="21" s="1"/>
  <c r="AB86" i="21"/>
  <c r="AB89" i="21" s="1"/>
  <c r="N71" i="21"/>
  <c r="V71" i="21"/>
  <c r="V99" i="21" s="1"/>
  <c r="AD71" i="21"/>
  <c r="AD99" i="21" s="1"/>
  <c r="H70" i="21"/>
  <c r="P70" i="21"/>
  <c r="X70" i="21"/>
  <c r="F83" i="21"/>
  <c r="AB83" i="21"/>
  <c r="Z95" i="21"/>
  <c r="K41" i="26"/>
  <c r="K23" i="26"/>
  <c r="K42" i="26" s="1"/>
  <c r="C41" i="26"/>
  <c r="C23" i="26"/>
  <c r="C27" i="26" s="1"/>
  <c r="AA41" i="26"/>
  <c r="AA23" i="26"/>
  <c r="AA42" i="26" s="1"/>
  <c r="S41" i="26"/>
  <c r="S23" i="26"/>
  <c r="S27" i="26" s="1"/>
  <c r="V30" i="26"/>
  <c r="U97" i="26"/>
  <c r="R71" i="26"/>
  <c r="R72" i="26" s="1"/>
  <c r="Z62" i="26"/>
  <c r="H71" i="26"/>
  <c r="H99" i="26" s="1"/>
  <c r="AC97" i="26"/>
  <c r="X71" i="26"/>
  <c r="N30" i="26"/>
  <c r="E8" i="26"/>
  <c r="E11" i="26" s="1"/>
  <c r="R8" i="26"/>
  <c r="R11" i="26" s="1"/>
  <c r="R19" i="26" s="1"/>
  <c r="F59" i="26"/>
  <c r="J62" i="26"/>
  <c r="AD30" i="26"/>
  <c r="C36" i="26"/>
  <c r="C11" i="26"/>
  <c r="K36" i="26"/>
  <c r="K11" i="26"/>
  <c r="S36" i="26"/>
  <c r="S11" i="26"/>
  <c r="AA36" i="26"/>
  <c r="AA11" i="26"/>
  <c r="AE41" i="26"/>
  <c r="AE23" i="26"/>
  <c r="G41" i="26"/>
  <c r="G23" i="26"/>
  <c r="I11" i="26"/>
  <c r="I19" i="26" s="1"/>
  <c r="I36" i="26"/>
  <c r="Q11" i="26"/>
  <c r="Q36" i="26"/>
  <c r="T38" i="26"/>
  <c r="T19" i="26"/>
  <c r="T13" i="26"/>
  <c r="Q23" i="26"/>
  <c r="Q41" i="26"/>
  <c r="L13" i="26"/>
  <c r="AB38" i="26"/>
  <c r="AB19" i="26"/>
  <c r="AB13" i="26"/>
  <c r="AF32" i="26" s="1"/>
  <c r="G36" i="26"/>
  <c r="G11" i="26"/>
  <c r="O36" i="26"/>
  <c r="O11" i="26"/>
  <c r="W36" i="26"/>
  <c r="W11" i="26"/>
  <c r="E36" i="26"/>
  <c r="F36" i="26"/>
  <c r="F11" i="26"/>
  <c r="J31" i="26" s="1"/>
  <c r="J38" i="26"/>
  <c r="J13" i="26"/>
  <c r="R22" i="26"/>
  <c r="Z30" i="26"/>
  <c r="AB36" i="26"/>
  <c r="AB76" i="26"/>
  <c r="AB72" i="26"/>
  <c r="J95" i="26"/>
  <c r="G30" i="26"/>
  <c r="R95" i="26"/>
  <c r="O30" i="26"/>
  <c r="M8" i="26"/>
  <c r="U8" i="26"/>
  <c r="AC8" i="26"/>
  <c r="Q19" i="26"/>
  <c r="F97" i="26"/>
  <c r="N97" i="26"/>
  <c r="V97" i="26"/>
  <c r="AD97" i="26"/>
  <c r="H23" i="26"/>
  <c r="W22" i="26"/>
  <c r="I30" i="26"/>
  <c r="J36" i="26"/>
  <c r="P41" i="26"/>
  <c r="G84" i="26"/>
  <c r="G87" i="26" s="1"/>
  <c r="G70" i="26"/>
  <c r="L48" i="26"/>
  <c r="L73" i="26"/>
  <c r="T48" i="26"/>
  <c r="AB48" i="26"/>
  <c r="AB73" i="26"/>
  <c r="N8" i="26"/>
  <c r="V8" i="26"/>
  <c r="AD8" i="26"/>
  <c r="G97" i="26"/>
  <c r="O97" i="26"/>
  <c r="W97" i="26"/>
  <c r="AE97" i="26"/>
  <c r="I22" i="26"/>
  <c r="X42" i="26"/>
  <c r="L36" i="26"/>
  <c r="F96" i="26"/>
  <c r="F95" i="26"/>
  <c r="F83" i="26"/>
  <c r="N96" i="26"/>
  <c r="N95" i="26"/>
  <c r="N83" i="26"/>
  <c r="V96" i="26"/>
  <c r="V95" i="26"/>
  <c r="V83" i="26"/>
  <c r="AD96" i="26"/>
  <c r="AD95" i="26"/>
  <c r="AD83" i="26"/>
  <c r="J86" i="26"/>
  <c r="J89" i="26" s="1"/>
  <c r="J59" i="26"/>
  <c r="R86" i="26"/>
  <c r="R89" i="26" s="1"/>
  <c r="R59" i="26"/>
  <c r="Z86" i="26"/>
  <c r="Z89" i="26" s="1"/>
  <c r="Z59" i="26"/>
  <c r="P72" i="26"/>
  <c r="P76" i="26"/>
  <c r="L84" i="26"/>
  <c r="L87" i="26" s="1"/>
  <c r="J19" i="26"/>
  <c r="H97" i="26"/>
  <c r="P97" i="26"/>
  <c r="M22" i="26"/>
  <c r="X97" i="26"/>
  <c r="U22" i="26"/>
  <c r="AC41" i="26"/>
  <c r="J22" i="26"/>
  <c r="Y22" i="26"/>
  <c r="F73" i="26"/>
  <c r="N73" i="26"/>
  <c r="V73" i="26"/>
  <c r="AD73" i="26"/>
  <c r="P99" i="26"/>
  <c r="X99" i="26"/>
  <c r="X75" i="26"/>
  <c r="N74" i="26"/>
  <c r="H8" i="26"/>
  <c r="P8" i="26"/>
  <c r="X8" i="26"/>
  <c r="I97" i="26"/>
  <c r="Q97" i="26"/>
  <c r="Y97" i="26"/>
  <c r="L22" i="26"/>
  <c r="Z22" i="26"/>
  <c r="AC42" i="26"/>
  <c r="Q30" i="26"/>
  <c r="X41" i="26"/>
  <c r="J84" i="26"/>
  <c r="J87" i="26" s="1"/>
  <c r="J70" i="26"/>
  <c r="R84" i="26"/>
  <c r="R87" i="26" s="1"/>
  <c r="R70" i="26"/>
  <c r="Z84" i="26"/>
  <c r="Z87" i="26" s="1"/>
  <c r="Z70" i="26"/>
  <c r="H85" i="26"/>
  <c r="H88" i="26" s="1"/>
  <c r="P85" i="26"/>
  <c r="P88" i="26" s="1"/>
  <c r="X85" i="26"/>
  <c r="X88" i="26" s="1"/>
  <c r="L59" i="26"/>
  <c r="T59" i="26"/>
  <c r="AB59" i="26"/>
  <c r="J72" i="26"/>
  <c r="J76" i="26"/>
  <c r="Z72" i="26"/>
  <c r="K30" i="26"/>
  <c r="S30" i="26"/>
  <c r="AA30" i="26"/>
  <c r="Y8" i="26"/>
  <c r="Z11" i="26"/>
  <c r="Z19" i="26" s="1"/>
  <c r="T22" i="26"/>
  <c r="AB22" i="26"/>
  <c r="J97" i="26"/>
  <c r="R97" i="26"/>
  <c r="Z97" i="26"/>
  <c r="O22" i="26"/>
  <c r="T36" i="26"/>
  <c r="H75" i="26"/>
  <c r="P75" i="26"/>
  <c r="J99" i="26"/>
  <c r="Z99" i="26"/>
  <c r="D22" i="26"/>
  <c r="H41" i="26"/>
  <c r="C42" i="26"/>
  <c r="J85" i="26"/>
  <c r="J88" i="26" s="1"/>
  <c r="R85" i="26"/>
  <c r="R88" i="26" s="1"/>
  <c r="Z85" i="26"/>
  <c r="Z88" i="26" s="1"/>
  <c r="L71" i="26"/>
  <c r="L99" i="26" s="1"/>
  <c r="L62" i="26"/>
  <c r="T71" i="26"/>
  <c r="T62" i="26"/>
  <c r="H72" i="26"/>
  <c r="H76" i="26"/>
  <c r="E42" i="26"/>
  <c r="E27" i="26"/>
  <c r="D11" i="26"/>
  <c r="F22" i="26"/>
  <c r="N22" i="26"/>
  <c r="V22" i="26"/>
  <c r="AD22" i="26"/>
  <c r="L97" i="26"/>
  <c r="L98" i="26" s="1"/>
  <c r="T97" i="26"/>
  <c r="AB97" i="26"/>
  <c r="E41" i="26"/>
  <c r="Z76" i="26"/>
  <c r="K97" i="26"/>
  <c r="S97" i="26"/>
  <c r="AA97" i="26"/>
  <c r="M74" i="26"/>
  <c r="U74" i="26"/>
  <c r="AC74" i="26"/>
  <c r="K84" i="26"/>
  <c r="K87" i="26" s="1"/>
  <c r="S84" i="26"/>
  <c r="S87" i="26" s="1"/>
  <c r="AA84" i="26"/>
  <c r="AA87" i="26" s="1"/>
  <c r="I85" i="26"/>
  <c r="I88" i="26" s="1"/>
  <c r="Q85" i="26"/>
  <c r="Q88" i="26" s="1"/>
  <c r="Y85" i="26"/>
  <c r="Y88" i="26" s="1"/>
  <c r="G48" i="26"/>
  <c r="O48" i="26"/>
  <c r="W48" i="26"/>
  <c r="AE48" i="26"/>
  <c r="M73" i="26"/>
  <c r="U73" i="26"/>
  <c r="AC73" i="26"/>
  <c r="G96" i="26"/>
  <c r="G95" i="26"/>
  <c r="G83" i="26"/>
  <c r="O96" i="26"/>
  <c r="O95" i="26"/>
  <c r="O83" i="26"/>
  <c r="W96" i="26"/>
  <c r="W95" i="26"/>
  <c r="W83" i="26"/>
  <c r="AE96" i="26"/>
  <c r="AE95" i="26"/>
  <c r="AE83" i="26"/>
  <c r="K86" i="26"/>
  <c r="K89" i="26" s="1"/>
  <c r="S86" i="26"/>
  <c r="S89" i="26" s="1"/>
  <c r="AA86" i="26"/>
  <c r="AA89" i="26" s="1"/>
  <c r="M71" i="26"/>
  <c r="M99" i="26" s="1"/>
  <c r="U71" i="26"/>
  <c r="AC71" i="26"/>
  <c r="G75" i="26"/>
  <c r="O75" i="26"/>
  <c r="W75" i="26"/>
  <c r="AE75" i="26"/>
  <c r="T84" i="26"/>
  <c r="T87" i="26" s="1"/>
  <c r="H48" i="26"/>
  <c r="P48" i="26"/>
  <c r="X48" i="26"/>
  <c r="H95" i="26"/>
  <c r="H83" i="26"/>
  <c r="P95" i="26"/>
  <c r="P83" i="26"/>
  <c r="X95" i="26"/>
  <c r="X83" i="26"/>
  <c r="L86" i="26"/>
  <c r="L89" i="26" s="1"/>
  <c r="T86" i="26"/>
  <c r="T89" i="26" s="1"/>
  <c r="AB86" i="26"/>
  <c r="AB89" i="26" s="1"/>
  <c r="F71" i="26"/>
  <c r="N71" i="26"/>
  <c r="V71" i="26"/>
  <c r="V99" i="26" s="1"/>
  <c r="AD71" i="26"/>
  <c r="AB84" i="26"/>
  <c r="AB87" i="26" s="1"/>
  <c r="X96" i="26"/>
  <c r="G74" i="26"/>
  <c r="O74" i="26"/>
  <c r="W74" i="26"/>
  <c r="AE74" i="26"/>
  <c r="M84" i="26"/>
  <c r="M87" i="26" s="1"/>
  <c r="U84" i="26"/>
  <c r="U87" i="26" s="1"/>
  <c r="AC84" i="26"/>
  <c r="AC87" i="26" s="1"/>
  <c r="AC70" i="26"/>
  <c r="K85" i="26"/>
  <c r="K88" i="26" s="1"/>
  <c r="S85" i="26"/>
  <c r="S88" i="26" s="1"/>
  <c r="AA85" i="26"/>
  <c r="AA88" i="26" s="1"/>
  <c r="I48" i="26"/>
  <c r="Q48" i="26"/>
  <c r="Y48" i="26"/>
  <c r="I95" i="26"/>
  <c r="I83" i="26"/>
  <c r="I96" i="26"/>
  <c r="Q95" i="26"/>
  <c r="Q83" i="26"/>
  <c r="Q96" i="26"/>
  <c r="Y95" i="26"/>
  <c r="Y83" i="26"/>
  <c r="Y96" i="26"/>
  <c r="M86" i="26"/>
  <c r="M89" i="26" s="1"/>
  <c r="U86" i="26"/>
  <c r="U89" i="26" s="1"/>
  <c r="AC86" i="26"/>
  <c r="AC89" i="26" s="1"/>
  <c r="G71" i="26"/>
  <c r="G99" i="26" s="1"/>
  <c r="O71" i="26"/>
  <c r="W71" i="26"/>
  <c r="W99" i="26" s="1"/>
  <c r="AE71" i="26"/>
  <c r="H74" i="26"/>
  <c r="P74" i="26"/>
  <c r="X74" i="26"/>
  <c r="F84" i="26"/>
  <c r="F87" i="26" s="1"/>
  <c r="N84" i="26"/>
  <c r="N87" i="26" s="1"/>
  <c r="V84" i="26"/>
  <c r="V87" i="26" s="1"/>
  <c r="AD84" i="26"/>
  <c r="AD87" i="26" s="1"/>
  <c r="L85" i="26"/>
  <c r="L88" i="26" s="1"/>
  <c r="T85" i="26"/>
  <c r="T88" i="26" s="1"/>
  <c r="AB85" i="26"/>
  <c r="AB88" i="26" s="1"/>
  <c r="J48" i="26"/>
  <c r="R48" i="26"/>
  <c r="Z48" i="26"/>
  <c r="J83" i="26"/>
  <c r="J96" i="26"/>
  <c r="R83" i="26"/>
  <c r="R96" i="26"/>
  <c r="Z83" i="26"/>
  <c r="Z96" i="26"/>
  <c r="F86" i="26"/>
  <c r="F89" i="26" s="1"/>
  <c r="N86" i="26"/>
  <c r="N89" i="26" s="1"/>
  <c r="V86" i="26"/>
  <c r="V89" i="26" s="1"/>
  <c r="AD86" i="26"/>
  <c r="AD89" i="26" s="1"/>
  <c r="T99" i="26"/>
  <c r="AB99" i="26"/>
  <c r="O84" i="26"/>
  <c r="O87" i="26" s="1"/>
  <c r="W84" i="26"/>
  <c r="W87" i="26" s="1"/>
  <c r="AE84" i="26"/>
  <c r="AE87" i="26" s="1"/>
  <c r="AE70" i="26"/>
  <c r="M85" i="26"/>
  <c r="M88" i="26" s="1"/>
  <c r="U85" i="26"/>
  <c r="U88" i="26" s="1"/>
  <c r="AC85" i="26"/>
  <c r="AC88" i="26" s="1"/>
  <c r="K83" i="26"/>
  <c r="K96" i="26"/>
  <c r="K95" i="26"/>
  <c r="S83" i="26"/>
  <c r="S96" i="26"/>
  <c r="S95" i="26"/>
  <c r="AA83" i="26"/>
  <c r="AA96" i="26"/>
  <c r="AA95" i="26"/>
  <c r="G86" i="26"/>
  <c r="G89" i="26" s="1"/>
  <c r="O86" i="26"/>
  <c r="O89" i="26" s="1"/>
  <c r="W86" i="26"/>
  <c r="W89" i="26" s="1"/>
  <c r="AE86" i="26"/>
  <c r="AE89" i="26" s="1"/>
  <c r="I71" i="26"/>
  <c r="I99" i="26" s="1"/>
  <c r="Q71" i="26"/>
  <c r="Q99" i="26" s="1"/>
  <c r="Y71" i="26"/>
  <c r="AC99" i="26"/>
  <c r="K70" i="26"/>
  <c r="S70" i="26"/>
  <c r="AA70" i="26"/>
  <c r="H84" i="26"/>
  <c r="H87" i="26" s="1"/>
  <c r="H90" i="26" s="1"/>
  <c r="P84" i="26"/>
  <c r="P87" i="26" s="1"/>
  <c r="P90" i="26" s="1"/>
  <c r="X84" i="26"/>
  <c r="X87" i="26" s="1"/>
  <c r="F85" i="26"/>
  <c r="F88" i="26" s="1"/>
  <c r="N85" i="26"/>
  <c r="N88" i="26" s="1"/>
  <c r="V85" i="26"/>
  <c r="V88" i="26" s="1"/>
  <c r="AD85" i="26"/>
  <c r="AD88" i="26" s="1"/>
  <c r="L83" i="26"/>
  <c r="L96" i="26"/>
  <c r="L95" i="26"/>
  <c r="T83" i="26"/>
  <c r="T96" i="26"/>
  <c r="T95" i="26"/>
  <c r="AB83" i="26"/>
  <c r="AB96" i="26"/>
  <c r="AB95" i="26"/>
  <c r="N99" i="26"/>
  <c r="AD99" i="26"/>
  <c r="I84" i="26"/>
  <c r="I87" i="26" s="1"/>
  <c r="Q84" i="26"/>
  <c r="Q87" i="26" s="1"/>
  <c r="Y84" i="26"/>
  <c r="Y87" i="26" s="1"/>
  <c r="G85" i="26"/>
  <c r="G88" i="26" s="1"/>
  <c r="O85" i="26"/>
  <c r="O88" i="26" s="1"/>
  <c r="W85" i="26"/>
  <c r="W88" i="26" s="1"/>
  <c r="AE85" i="26"/>
  <c r="AE88" i="26" s="1"/>
  <c r="M48" i="26"/>
  <c r="U48" i="26"/>
  <c r="AC48" i="26"/>
  <c r="M83" i="26"/>
  <c r="M96" i="26"/>
  <c r="M95" i="26"/>
  <c r="U83" i="26"/>
  <c r="U96" i="26"/>
  <c r="U95" i="26"/>
  <c r="AC83" i="26"/>
  <c r="AC96" i="26"/>
  <c r="AC95" i="26"/>
  <c r="I86" i="26"/>
  <c r="I89" i="26" s="1"/>
  <c r="Q86" i="26"/>
  <c r="Q89" i="26" s="1"/>
  <c r="Y86" i="26"/>
  <c r="Y89" i="26" s="1"/>
  <c r="G59" i="26"/>
  <c r="O59" i="26"/>
  <c r="W59" i="26"/>
  <c r="AE59" i="26"/>
  <c r="K71" i="26"/>
  <c r="K99" i="26" s="1"/>
  <c r="S71" i="26"/>
  <c r="AA71" i="26"/>
  <c r="AA99" i="26" s="1"/>
  <c r="I62" i="26"/>
  <c r="Q62" i="26"/>
  <c r="Y62" i="26"/>
  <c r="M75" i="26"/>
  <c r="U75" i="26"/>
  <c r="AC75" i="26"/>
  <c r="O99" i="26"/>
  <c r="AE99" i="26"/>
  <c r="M70" i="26"/>
  <c r="U70" i="26"/>
  <c r="AD70" i="26"/>
  <c r="Z95" i="26"/>
  <c r="J30" i="22"/>
  <c r="C22" i="22"/>
  <c r="C23" i="22" s="1"/>
  <c r="X48" i="22"/>
  <c r="V70" i="22"/>
  <c r="N97" i="22"/>
  <c r="Z71" i="22"/>
  <c r="Z99" i="22" s="1"/>
  <c r="AD30" i="22"/>
  <c r="R8" i="22"/>
  <c r="R11" i="22" s="1"/>
  <c r="R38" i="22" s="1"/>
  <c r="J71" i="22"/>
  <c r="J99" i="22" s="1"/>
  <c r="V97" i="22"/>
  <c r="J36" i="22"/>
  <c r="V48" i="22"/>
  <c r="F70" i="22"/>
  <c r="P36" i="22"/>
  <c r="P11" i="22"/>
  <c r="P19" i="22" s="1"/>
  <c r="F36" i="22"/>
  <c r="F11" i="22"/>
  <c r="J31" i="22" s="1"/>
  <c r="J38" i="22"/>
  <c r="J13" i="22"/>
  <c r="J19" i="22"/>
  <c r="K41" i="22"/>
  <c r="K23" i="22"/>
  <c r="S41" i="22"/>
  <c r="S23" i="22"/>
  <c r="AA23" i="22"/>
  <c r="AA41" i="22"/>
  <c r="T27" i="22"/>
  <c r="I11" i="22"/>
  <c r="I36" i="22"/>
  <c r="Q36" i="22"/>
  <c r="Q11" i="22"/>
  <c r="AB42" i="22"/>
  <c r="H11" i="22"/>
  <c r="H19" i="22" s="1"/>
  <c r="H36" i="22"/>
  <c r="I41" i="22"/>
  <c r="I23" i="22"/>
  <c r="Q41" i="22"/>
  <c r="Q23" i="22"/>
  <c r="Y23" i="22"/>
  <c r="C11" i="22"/>
  <c r="K11" i="22"/>
  <c r="S11" i="22"/>
  <c r="AA11" i="22"/>
  <c r="L97" i="22"/>
  <c r="T97" i="22"/>
  <c r="AB97" i="22"/>
  <c r="P30" i="22"/>
  <c r="T41" i="22"/>
  <c r="L84" i="22"/>
  <c r="L87" i="22" s="1"/>
  <c r="T11" i="22"/>
  <c r="M97" i="22"/>
  <c r="U97" i="22"/>
  <c r="AC97" i="22"/>
  <c r="E41" i="22"/>
  <c r="M41" i="22"/>
  <c r="AC41" i="22"/>
  <c r="H30" i="22"/>
  <c r="Q30" i="22"/>
  <c r="L73" i="22"/>
  <c r="L48" i="22"/>
  <c r="T73" i="22"/>
  <c r="T48" i="22"/>
  <c r="AB73" i="22"/>
  <c r="AB48" i="22"/>
  <c r="L54" i="22"/>
  <c r="T54" i="22"/>
  <c r="AB54" i="22"/>
  <c r="J95" i="22"/>
  <c r="T71" i="22"/>
  <c r="T99" i="22" s="1"/>
  <c r="T62" i="22"/>
  <c r="AB71" i="22"/>
  <c r="AB62" i="22"/>
  <c r="N84" i="22"/>
  <c r="N87" i="22" s="1"/>
  <c r="D8" i="22"/>
  <c r="AD41" i="22"/>
  <c r="AC73" i="22"/>
  <c r="AC48" i="22"/>
  <c r="AC76" i="22"/>
  <c r="AC72" i="22"/>
  <c r="E8" i="22"/>
  <c r="M8" i="22"/>
  <c r="U8" i="22"/>
  <c r="AC8" i="22"/>
  <c r="G97" i="22"/>
  <c r="O97" i="22"/>
  <c r="W97" i="22"/>
  <c r="AE97" i="22"/>
  <c r="G22" i="22"/>
  <c r="O22" i="22"/>
  <c r="W22" i="22"/>
  <c r="AE22" i="22"/>
  <c r="AB41" i="22"/>
  <c r="J84" i="22"/>
  <c r="J87" i="22" s="1"/>
  <c r="J70" i="22"/>
  <c r="R84" i="22"/>
  <c r="R87" i="22" s="1"/>
  <c r="R70" i="22"/>
  <c r="Z84" i="22"/>
  <c r="Z87" i="22" s="1"/>
  <c r="Z70" i="22"/>
  <c r="H85" i="22"/>
  <c r="H88" i="22" s="1"/>
  <c r="P85" i="22"/>
  <c r="P88" i="22" s="1"/>
  <c r="X85" i="22"/>
  <c r="X88" i="22" s="1"/>
  <c r="F73" i="22"/>
  <c r="N73" i="22"/>
  <c r="AD73" i="22"/>
  <c r="L95" i="22"/>
  <c r="T95" i="22"/>
  <c r="H86" i="22"/>
  <c r="H89" i="22" s="1"/>
  <c r="P86" i="22"/>
  <c r="P89" i="22" s="1"/>
  <c r="T85" i="22"/>
  <c r="T88" i="22" s="1"/>
  <c r="N41" i="22"/>
  <c r="U54" i="22"/>
  <c r="N8" i="22"/>
  <c r="V8" i="22"/>
  <c r="AD8" i="22"/>
  <c r="H97" i="22"/>
  <c r="X97" i="22"/>
  <c r="H22" i="22"/>
  <c r="P22" i="22"/>
  <c r="X22" i="22"/>
  <c r="K84" i="22"/>
  <c r="K87" i="22" s="1"/>
  <c r="K70" i="22"/>
  <c r="S84" i="22"/>
  <c r="S87" i="22" s="1"/>
  <c r="S70" i="22"/>
  <c r="AA84" i="22"/>
  <c r="AA87" i="22" s="1"/>
  <c r="AA70" i="22"/>
  <c r="I85" i="22"/>
  <c r="I88" i="22" s="1"/>
  <c r="Q85" i="22"/>
  <c r="Q88" i="22" s="1"/>
  <c r="Y85" i="22"/>
  <c r="Y88" i="22" s="1"/>
  <c r="AC54" i="22"/>
  <c r="G8" i="22"/>
  <c r="O8" i="22"/>
  <c r="W8" i="22"/>
  <c r="AE8" i="22"/>
  <c r="AE11" i="22" s="1"/>
  <c r="AI31" i="22" s="1"/>
  <c r="I97" i="22"/>
  <c r="Q97" i="22"/>
  <c r="Y97" i="22"/>
  <c r="L23" i="22"/>
  <c r="F74" i="22"/>
  <c r="N74" i="22"/>
  <c r="V74" i="22"/>
  <c r="J85" i="22"/>
  <c r="J88" i="22" s="1"/>
  <c r="Z85" i="22"/>
  <c r="Z88" i="22" s="1"/>
  <c r="F54" i="22"/>
  <c r="N54" i="22"/>
  <c r="V54" i="22"/>
  <c r="AD54" i="22"/>
  <c r="H54" i="22"/>
  <c r="P54" i="22"/>
  <c r="X54" i="22"/>
  <c r="F96" i="22"/>
  <c r="F95" i="22"/>
  <c r="N96" i="22"/>
  <c r="N95" i="22"/>
  <c r="N83" i="22"/>
  <c r="V96" i="22"/>
  <c r="V95" i="22"/>
  <c r="V83" i="22"/>
  <c r="AD96" i="22"/>
  <c r="AD95" i="22"/>
  <c r="AD83" i="22"/>
  <c r="J86" i="22"/>
  <c r="J89" i="22" s="1"/>
  <c r="J59" i="22"/>
  <c r="R86" i="22"/>
  <c r="R89" i="22" s="1"/>
  <c r="R59" i="22"/>
  <c r="M62" i="22"/>
  <c r="U62" i="22"/>
  <c r="AC62" i="22"/>
  <c r="AD74" i="22"/>
  <c r="Z86" i="22"/>
  <c r="Z89" i="22" s="1"/>
  <c r="V41" i="22"/>
  <c r="R30" i="22"/>
  <c r="U73" i="22"/>
  <c r="U48" i="22"/>
  <c r="M54" i="22"/>
  <c r="U76" i="22"/>
  <c r="U72" i="22"/>
  <c r="X8" i="22"/>
  <c r="J97" i="22"/>
  <c r="R97" i="22"/>
  <c r="Z97" i="22"/>
  <c r="J22" i="22"/>
  <c r="R22" i="22"/>
  <c r="Z22" i="22"/>
  <c r="E23" i="22"/>
  <c r="M23" i="22"/>
  <c r="U23" i="22"/>
  <c r="AC23" i="22"/>
  <c r="Z36" i="22"/>
  <c r="G54" i="22"/>
  <c r="O54" i="22"/>
  <c r="W54" i="22"/>
  <c r="AE54" i="22"/>
  <c r="I54" i="22"/>
  <c r="Q54" i="22"/>
  <c r="Y54" i="22"/>
  <c r="G96" i="22"/>
  <c r="G95" i="22"/>
  <c r="G83" i="22"/>
  <c r="O96" i="22"/>
  <c r="O95" i="22"/>
  <c r="O83" i="22"/>
  <c r="W96" i="22"/>
  <c r="W95" i="22"/>
  <c r="W83" i="22"/>
  <c r="AE96" i="22"/>
  <c r="AE95" i="22"/>
  <c r="AE83" i="22"/>
  <c r="K86" i="22"/>
  <c r="K89" i="22" s="1"/>
  <c r="S86" i="22"/>
  <c r="S89" i="22" s="1"/>
  <c r="AA86" i="22"/>
  <c r="AA89" i="22" s="1"/>
  <c r="K59" i="22"/>
  <c r="S59" i="22"/>
  <c r="AA59" i="22"/>
  <c r="F83" i="22"/>
  <c r="F41" i="22"/>
  <c r="M73" i="22"/>
  <c r="M48" i="22"/>
  <c r="M76" i="22"/>
  <c r="M72" i="22"/>
  <c r="Y8" i="22"/>
  <c r="K97" i="22"/>
  <c r="S97" i="22"/>
  <c r="AA97" i="22"/>
  <c r="F23" i="22"/>
  <c r="N23" i="22"/>
  <c r="V23" i="22"/>
  <c r="AD23" i="22"/>
  <c r="F84" i="22"/>
  <c r="F87" i="22" s="1"/>
  <c r="V84" i="22"/>
  <c r="V87" i="22" s="1"/>
  <c r="L85" i="22"/>
  <c r="L88" i="22" s="1"/>
  <c r="AB85" i="22"/>
  <c r="AB88" i="22" s="1"/>
  <c r="L71" i="22"/>
  <c r="L99" i="22" s="1"/>
  <c r="H48" i="22"/>
  <c r="P48" i="22"/>
  <c r="H95" i="22"/>
  <c r="P95" i="22"/>
  <c r="X95" i="22"/>
  <c r="L86" i="22"/>
  <c r="L89" i="22" s="1"/>
  <c r="T86" i="22"/>
  <c r="T89" i="22" s="1"/>
  <c r="AB86" i="22"/>
  <c r="AB89" i="22" s="1"/>
  <c r="F71" i="22"/>
  <c r="N71" i="22"/>
  <c r="N99" i="22" s="1"/>
  <c r="V71" i="22"/>
  <c r="AD71" i="22"/>
  <c r="H75" i="22"/>
  <c r="P75" i="22"/>
  <c r="X75" i="22"/>
  <c r="T84" i="22"/>
  <c r="T87" i="22" s="1"/>
  <c r="P96" i="22"/>
  <c r="G74" i="22"/>
  <c r="O74" i="22"/>
  <c r="W74" i="22"/>
  <c r="AE74" i="22"/>
  <c r="M84" i="22"/>
  <c r="M87" i="22" s="1"/>
  <c r="U84" i="22"/>
  <c r="U87" i="22" s="1"/>
  <c r="AC84" i="22"/>
  <c r="AC87" i="22" s="1"/>
  <c r="AC70" i="22"/>
  <c r="K85" i="22"/>
  <c r="K88" i="22" s="1"/>
  <c r="S85" i="22"/>
  <c r="S88" i="22" s="1"/>
  <c r="AA85" i="22"/>
  <c r="AA88" i="22" s="1"/>
  <c r="I48" i="22"/>
  <c r="Q48" i="22"/>
  <c r="Y48" i="22"/>
  <c r="G73" i="22"/>
  <c r="O73" i="22"/>
  <c r="W73" i="22"/>
  <c r="AE73" i="22"/>
  <c r="I95" i="22"/>
  <c r="I83" i="22"/>
  <c r="I96" i="22"/>
  <c r="Q95" i="22"/>
  <c r="Q83" i="22"/>
  <c r="Q96" i="22"/>
  <c r="Y95" i="22"/>
  <c r="Y83" i="22"/>
  <c r="Y96" i="22"/>
  <c r="M86" i="22"/>
  <c r="M89" i="22" s="1"/>
  <c r="U86" i="22"/>
  <c r="U89" i="22" s="1"/>
  <c r="AC86" i="22"/>
  <c r="AC89" i="22" s="1"/>
  <c r="G71" i="22"/>
  <c r="G99" i="22" s="1"/>
  <c r="O71" i="22"/>
  <c r="W71" i="22"/>
  <c r="W99" i="22" s="1"/>
  <c r="AE71" i="22"/>
  <c r="I75" i="22"/>
  <c r="Q75" i="22"/>
  <c r="Y75" i="22"/>
  <c r="P83" i="22"/>
  <c r="J83" i="22"/>
  <c r="R83" i="22"/>
  <c r="Z83" i="22"/>
  <c r="F86" i="22"/>
  <c r="F89" i="22" s="1"/>
  <c r="N86" i="22"/>
  <c r="N89" i="22" s="1"/>
  <c r="V86" i="22"/>
  <c r="V89" i="22" s="1"/>
  <c r="AD86" i="22"/>
  <c r="AD89" i="22" s="1"/>
  <c r="L59" i="22"/>
  <c r="T59" i="22"/>
  <c r="AB59" i="22"/>
  <c r="H71" i="22"/>
  <c r="P71" i="22"/>
  <c r="X71" i="22"/>
  <c r="X99" i="22" s="1"/>
  <c r="AB84" i="22"/>
  <c r="AB87" i="22" s="1"/>
  <c r="R95" i="22"/>
  <c r="X96" i="22"/>
  <c r="G84" i="22"/>
  <c r="G87" i="22" s="1"/>
  <c r="O84" i="22"/>
  <c r="O87" i="22" s="1"/>
  <c r="W84" i="22"/>
  <c r="W87" i="22" s="1"/>
  <c r="AE84" i="22"/>
  <c r="AE87" i="22" s="1"/>
  <c r="AE70" i="22"/>
  <c r="M85" i="22"/>
  <c r="M88" i="22" s="1"/>
  <c r="U85" i="22"/>
  <c r="U88" i="22" s="1"/>
  <c r="AC85" i="22"/>
  <c r="AC88" i="22" s="1"/>
  <c r="K83" i="22"/>
  <c r="K96" i="22"/>
  <c r="K95" i="22"/>
  <c r="S83" i="22"/>
  <c r="S96" i="22"/>
  <c r="S95" i="22"/>
  <c r="AA83" i="22"/>
  <c r="AA96" i="22"/>
  <c r="AA95" i="22"/>
  <c r="G86" i="22"/>
  <c r="G89" i="22" s="1"/>
  <c r="O86" i="22"/>
  <c r="O89" i="22" s="1"/>
  <c r="W86" i="22"/>
  <c r="W89" i="22" s="1"/>
  <c r="AE86" i="22"/>
  <c r="AE89" i="22" s="1"/>
  <c r="I71" i="22"/>
  <c r="I99" i="22" s="1"/>
  <c r="Q71" i="22"/>
  <c r="Q99" i="22" s="1"/>
  <c r="Y71" i="22"/>
  <c r="Y99" i="22" s="1"/>
  <c r="G62" i="22"/>
  <c r="M99" i="22"/>
  <c r="U99" i="22"/>
  <c r="AC99" i="22"/>
  <c r="X83" i="22"/>
  <c r="AD84" i="22"/>
  <c r="AD87" i="22" s="1"/>
  <c r="Z96" i="22"/>
  <c r="J74" i="22"/>
  <c r="R74" i="22"/>
  <c r="Z74" i="22"/>
  <c r="H84" i="22"/>
  <c r="H87" i="22" s="1"/>
  <c r="P84" i="22"/>
  <c r="P87" i="22" s="1"/>
  <c r="X84" i="22"/>
  <c r="X87" i="22" s="1"/>
  <c r="F85" i="22"/>
  <c r="F88" i="22" s="1"/>
  <c r="N85" i="22"/>
  <c r="N88" i="22" s="1"/>
  <c r="V85" i="22"/>
  <c r="V88" i="22" s="1"/>
  <c r="AD85" i="22"/>
  <c r="AD88" i="22" s="1"/>
  <c r="L83" i="22"/>
  <c r="L96" i="22"/>
  <c r="T83" i="22"/>
  <c r="T96" i="22"/>
  <c r="AB83" i="22"/>
  <c r="AB96" i="22"/>
  <c r="V99" i="22"/>
  <c r="AD99" i="22"/>
  <c r="Z95" i="22"/>
  <c r="K74" i="22"/>
  <c r="S74" i="22"/>
  <c r="AA74" i="22"/>
  <c r="I84" i="22"/>
  <c r="I87" i="22" s="1"/>
  <c r="Q84" i="22"/>
  <c r="Q87" i="22" s="1"/>
  <c r="Y84" i="22"/>
  <c r="Y87" i="22" s="1"/>
  <c r="G85" i="22"/>
  <c r="G88" i="22" s="1"/>
  <c r="O85" i="22"/>
  <c r="O88" i="22" s="1"/>
  <c r="W85" i="22"/>
  <c r="W88" i="22" s="1"/>
  <c r="AE85" i="22"/>
  <c r="AE88" i="22" s="1"/>
  <c r="M83" i="22"/>
  <c r="M96" i="22"/>
  <c r="M95" i="22"/>
  <c r="U83" i="22"/>
  <c r="U96" i="22"/>
  <c r="U95" i="22"/>
  <c r="AC83" i="22"/>
  <c r="AC96" i="22"/>
  <c r="AC95" i="22"/>
  <c r="I86" i="22"/>
  <c r="I89" i="22" s="1"/>
  <c r="Q86" i="22"/>
  <c r="Q89" i="22" s="1"/>
  <c r="Y86" i="22"/>
  <c r="Y89" i="22" s="1"/>
  <c r="K71" i="22"/>
  <c r="K99" i="22" s="1"/>
  <c r="S71" i="22"/>
  <c r="AA71" i="22"/>
  <c r="AE99" i="22"/>
  <c r="M70" i="22"/>
  <c r="U70" i="22"/>
  <c r="AB95" i="22"/>
  <c r="V59" i="20"/>
  <c r="E8" i="20"/>
  <c r="M8" i="20"/>
  <c r="M11" i="20" s="1"/>
  <c r="M19" i="20" s="1"/>
  <c r="U8" i="20"/>
  <c r="U36" i="20" s="1"/>
  <c r="AC8" i="20"/>
  <c r="K97" i="20"/>
  <c r="V97" i="20"/>
  <c r="AA97" i="20"/>
  <c r="C11" i="20"/>
  <c r="Z36" i="20"/>
  <c r="Z11" i="20"/>
  <c r="Z19" i="20" s="1"/>
  <c r="AA22" i="20"/>
  <c r="AA23" i="20" s="1"/>
  <c r="K22" i="20"/>
  <c r="F73" i="20"/>
  <c r="S22" i="20"/>
  <c r="Z62" i="20"/>
  <c r="J8" i="20"/>
  <c r="AD30" i="20"/>
  <c r="J62" i="20"/>
  <c r="V30" i="20"/>
  <c r="S97" i="20"/>
  <c r="R62" i="20"/>
  <c r="G36" i="20"/>
  <c r="G11" i="20"/>
  <c r="AE36" i="20"/>
  <c r="D41" i="20"/>
  <c r="D23" i="20"/>
  <c r="L41" i="20"/>
  <c r="L23" i="20"/>
  <c r="T41" i="20"/>
  <c r="T23" i="20"/>
  <c r="O36" i="20"/>
  <c r="O11" i="20"/>
  <c r="W36" i="20"/>
  <c r="W11" i="20"/>
  <c r="H36" i="20"/>
  <c r="H11" i="20"/>
  <c r="X36" i="20"/>
  <c r="X11" i="20"/>
  <c r="G23" i="20"/>
  <c r="O23" i="20"/>
  <c r="O41" i="20"/>
  <c r="W41" i="20"/>
  <c r="W23" i="20"/>
  <c r="AE23" i="20"/>
  <c r="AE41" i="20"/>
  <c r="K36" i="20"/>
  <c r="K11" i="20"/>
  <c r="V11" i="20"/>
  <c r="V36" i="20"/>
  <c r="F11" i="20"/>
  <c r="F36" i="20"/>
  <c r="N11" i="20"/>
  <c r="N19" i="20" s="1"/>
  <c r="N36" i="20"/>
  <c r="AD11" i="20"/>
  <c r="AD36" i="20"/>
  <c r="D11" i="20"/>
  <c r="D36" i="20"/>
  <c r="L11" i="20"/>
  <c r="L36" i="20"/>
  <c r="T36" i="20"/>
  <c r="T11" i="20"/>
  <c r="AB11" i="20"/>
  <c r="AF31" i="20" s="1"/>
  <c r="AB36" i="20"/>
  <c r="I23" i="20"/>
  <c r="Q41" i="20"/>
  <c r="Q23" i="20"/>
  <c r="Y41" i="20"/>
  <c r="Y23" i="20"/>
  <c r="E36" i="20"/>
  <c r="E11" i="20"/>
  <c r="M36" i="20"/>
  <c r="AC36" i="20"/>
  <c r="AC11" i="20"/>
  <c r="AG31" i="20" s="1"/>
  <c r="J41" i="20"/>
  <c r="J23" i="20"/>
  <c r="R41" i="20"/>
  <c r="R23" i="20"/>
  <c r="Z41" i="20"/>
  <c r="Z23" i="20"/>
  <c r="H97" i="20"/>
  <c r="P97" i="20"/>
  <c r="X97" i="20"/>
  <c r="AB23" i="20"/>
  <c r="AF33" i="20" s="1"/>
  <c r="H30" i="20"/>
  <c r="T30" i="20"/>
  <c r="X48" i="20"/>
  <c r="L73" i="20"/>
  <c r="L48" i="20"/>
  <c r="T73" i="20"/>
  <c r="T48" i="20"/>
  <c r="AB73" i="20"/>
  <c r="AB48" i="20"/>
  <c r="L71" i="20"/>
  <c r="T71" i="20"/>
  <c r="T99" i="20" s="1"/>
  <c r="AB71" i="20"/>
  <c r="AB99" i="20" s="1"/>
  <c r="I97" i="20"/>
  <c r="Q97" i="20"/>
  <c r="Y97" i="20"/>
  <c r="U30" i="20"/>
  <c r="K95" i="20"/>
  <c r="R99" i="20"/>
  <c r="J30" i="20"/>
  <c r="R30" i="20"/>
  <c r="Z30" i="20"/>
  <c r="X86" i="20"/>
  <c r="X89" i="20" s="1"/>
  <c r="P8" i="20"/>
  <c r="Q11" i="20"/>
  <c r="Y11" i="20"/>
  <c r="J97" i="20"/>
  <c r="R97" i="20"/>
  <c r="Z97" i="20"/>
  <c r="K30" i="20"/>
  <c r="H86" i="20"/>
  <c r="H89" i="20" s="1"/>
  <c r="P86" i="20"/>
  <c r="P89" i="20" s="1"/>
  <c r="N71" i="20"/>
  <c r="N62" i="20"/>
  <c r="V71" i="20"/>
  <c r="V99" i="20" s="1"/>
  <c r="V62" i="20"/>
  <c r="AD71" i="20"/>
  <c r="AD62" i="20"/>
  <c r="K99" i="20"/>
  <c r="S99" i="20"/>
  <c r="AA99" i="20"/>
  <c r="Z84" i="20"/>
  <c r="Z87" i="20" s="1"/>
  <c r="Z70" i="20"/>
  <c r="Z48" i="20"/>
  <c r="I86" i="20"/>
  <c r="I89" i="20" s="1"/>
  <c r="L97" i="20"/>
  <c r="T97" i="20"/>
  <c r="AB97" i="20"/>
  <c r="AD22" i="20"/>
  <c r="M30" i="20"/>
  <c r="H48" i="20"/>
  <c r="H54" i="20"/>
  <c r="P54" i="20"/>
  <c r="X54" i="20"/>
  <c r="F96" i="20"/>
  <c r="F95" i="20"/>
  <c r="F83" i="20"/>
  <c r="N96" i="20"/>
  <c r="N95" i="20"/>
  <c r="V96" i="20"/>
  <c r="V95" i="20"/>
  <c r="V83" i="20"/>
  <c r="AD96" i="20"/>
  <c r="AD95" i="20"/>
  <c r="AD83" i="20"/>
  <c r="J86" i="20"/>
  <c r="J89" i="20" s="1"/>
  <c r="R86" i="20"/>
  <c r="R89" i="20" s="1"/>
  <c r="Z86" i="20"/>
  <c r="Z89" i="20" s="1"/>
  <c r="AB62" i="20"/>
  <c r="T84" i="20"/>
  <c r="T87" i="20" s="1"/>
  <c r="J84" i="20"/>
  <c r="J87" i="20" s="1"/>
  <c r="J70" i="20"/>
  <c r="J48" i="20"/>
  <c r="P85" i="20"/>
  <c r="P88" i="20" s="1"/>
  <c r="Q86" i="20"/>
  <c r="Q89" i="20" s="1"/>
  <c r="N83" i="20"/>
  <c r="S8" i="20"/>
  <c r="AA8" i="20"/>
  <c r="M97" i="20"/>
  <c r="U97" i="20"/>
  <c r="AC97" i="20"/>
  <c r="E22" i="20"/>
  <c r="M22" i="20"/>
  <c r="U22" i="20"/>
  <c r="AB30" i="20"/>
  <c r="L70" i="20"/>
  <c r="L84" i="20"/>
  <c r="L87" i="20" s="1"/>
  <c r="AB70" i="20"/>
  <c r="AB84" i="20"/>
  <c r="AB87" i="20" s="1"/>
  <c r="J85" i="20"/>
  <c r="J88" i="20" s="1"/>
  <c r="R85" i="20"/>
  <c r="R88" i="20" s="1"/>
  <c r="N48" i="20"/>
  <c r="R59" i="20"/>
  <c r="H85" i="20"/>
  <c r="H88" i="20" s="1"/>
  <c r="Y86" i="20"/>
  <c r="Y89" i="20" s="1"/>
  <c r="X22" i="20"/>
  <c r="F97" i="20"/>
  <c r="N97" i="20"/>
  <c r="AD97" i="20"/>
  <c r="F22" i="20"/>
  <c r="N22" i="20"/>
  <c r="V22" i="20"/>
  <c r="AC30" i="20"/>
  <c r="K85" i="20"/>
  <c r="K88" i="20" s="1"/>
  <c r="S85" i="20"/>
  <c r="S88" i="20" s="1"/>
  <c r="AA85" i="20"/>
  <c r="AA88" i="20" s="1"/>
  <c r="P48" i="20"/>
  <c r="H95" i="20"/>
  <c r="H83" i="20"/>
  <c r="H96" i="20"/>
  <c r="P95" i="20"/>
  <c r="P83" i="20"/>
  <c r="X95" i="20"/>
  <c r="X83" i="20"/>
  <c r="X96" i="20"/>
  <c r="L86" i="20"/>
  <c r="L89" i="20" s="1"/>
  <c r="L59" i="20"/>
  <c r="T86" i="20"/>
  <c r="T89" i="20" s="1"/>
  <c r="T59" i="20"/>
  <c r="AB86" i="20"/>
  <c r="AB89" i="20" s="1"/>
  <c r="AB59" i="20"/>
  <c r="Z76" i="20"/>
  <c r="Z72" i="20"/>
  <c r="L62" i="20"/>
  <c r="J75" i="20"/>
  <c r="R84" i="20"/>
  <c r="R87" i="20" s="1"/>
  <c r="R70" i="20"/>
  <c r="R48" i="20"/>
  <c r="X85" i="20"/>
  <c r="X88" i="20" s="1"/>
  <c r="R76" i="20"/>
  <c r="R72" i="20"/>
  <c r="O30" i="20"/>
  <c r="W30" i="20"/>
  <c r="AE30" i="20"/>
  <c r="G97" i="20"/>
  <c r="O97" i="20"/>
  <c r="W97" i="20"/>
  <c r="AE97" i="20"/>
  <c r="F84" i="20"/>
  <c r="F87" i="20" s="1"/>
  <c r="N84" i="20"/>
  <c r="N87" i="20" s="1"/>
  <c r="N70" i="20"/>
  <c r="V84" i="20"/>
  <c r="V87" i="20" s="1"/>
  <c r="V70" i="20"/>
  <c r="AD84" i="20"/>
  <c r="AD87" i="20" s="1"/>
  <c r="AD70" i="20"/>
  <c r="V48" i="20"/>
  <c r="K76" i="20"/>
  <c r="K72" i="20"/>
  <c r="S76" i="20"/>
  <c r="S72" i="20"/>
  <c r="AA76" i="20"/>
  <c r="AA72" i="20"/>
  <c r="H70" i="20"/>
  <c r="J76" i="20"/>
  <c r="J72" i="20"/>
  <c r="K84" i="20"/>
  <c r="K87" i="20" s="1"/>
  <c r="S84" i="20"/>
  <c r="S87" i="20" s="1"/>
  <c r="AA84" i="20"/>
  <c r="AA87" i="20" s="1"/>
  <c r="I85" i="20"/>
  <c r="I88" i="20" s="1"/>
  <c r="Q85" i="20"/>
  <c r="Q88" i="20" s="1"/>
  <c r="Y85" i="20"/>
  <c r="Y88" i="20" s="1"/>
  <c r="G48" i="20"/>
  <c r="O48" i="20"/>
  <c r="W48" i="20"/>
  <c r="G96" i="20"/>
  <c r="G95" i="20"/>
  <c r="O96" i="20"/>
  <c r="O95" i="20"/>
  <c r="W96" i="20"/>
  <c r="W95" i="20"/>
  <c r="AE96" i="20"/>
  <c r="AE95" i="20"/>
  <c r="K86" i="20"/>
  <c r="K89" i="20" s="1"/>
  <c r="S86" i="20"/>
  <c r="S89" i="20" s="1"/>
  <c r="AA86" i="20"/>
  <c r="AA89" i="20" s="1"/>
  <c r="M71" i="20"/>
  <c r="U71" i="20"/>
  <c r="U99" i="20" s="1"/>
  <c r="AC71" i="20"/>
  <c r="AC99" i="20" s="1"/>
  <c r="G83" i="20"/>
  <c r="M84" i="20"/>
  <c r="M87" i="20" s="1"/>
  <c r="G74" i="20"/>
  <c r="O74" i="20"/>
  <c r="W74" i="20"/>
  <c r="AE74" i="20"/>
  <c r="I48" i="20"/>
  <c r="Q48" i="20"/>
  <c r="Y48" i="20"/>
  <c r="I95" i="20"/>
  <c r="I83" i="20"/>
  <c r="Q95" i="20"/>
  <c r="Q83" i="20"/>
  <c r="Y95" i="20"/>
  <c r="Y83" i="20"/>
  <c r="M86" i="20"/>
  <c r="M89" i="20" s="1"/>
  <c r="U86" i="20"/>
  <c r="U89" i="20" s="1"/>
  <c r="AC86" i="20"/>
  <c r="AC89" i="20" s="1"/>
  <c r="G71" i="20"/>
  <c r="G99" i="20" s="1"/>
  <c r="O71" i="20"/>
  <c r="O99" i="20" s="1"/>
  <c r="W71" i="20"/>
  <c r="AE71" i="20"/>
  <c r="AE99" i="20" s="1"/>
  <c r="M62" i="20"/>
  <c r="U62" i="20"/>
  <c r="AC62" i="20"/>
  <c r="O83" i="20"/>
  <c r="U84" i="20"/>
  <c r="U87" i="20" s="1"/>
  <c r="Q96" i="20"/>
  <c r="L85" i="20"/>
  <c r="L88" i="20" s="1"/>
  <c r="T85" i="20"/>
  <c r="T88" i="20" s="1"/>
  <c r="AB85" i="20"/>
  <c r="AB88" i="20" s="1"/>
  <c r="H73" i="20"/>
  <c r="P73" i="20"/>
  <c r="X73" i="20"/>
  <c r="J83" i="20"/>
  <c r="J96" i="20"/>
  <c r="R83" i="20"/>
  <c r="R96" i="20"/>
  <c r="Z83" i="20"/>
  <c r="Z96" i="20"/>
  <c r="F86" i="20"/>
  <c r="F89" i="20" s="1"/>
  <c r="N86" i="20"/>
  <c r="N89" i="20" s="1"/>
  <c r="V86" i="20"/>
  <c r="V89" i="20" s="1"/>
  <c r="AD86" i="20"/>
  <c r="AD89" i="20" s="1"/>
  <c r="H71" i="20"/>
  <c r="H99" i="20" s="1"/>
  <c r="P71" i="20"/>
  <c r="X71" i="20"/>
  <c r="R95" i="20"/>
  <c r="G84" i="20"/>
  <c r="G87" i="20" s="1"/>
  <c r="O84" i="20"/>
  <c r="O87" i="20" s="1"/>
  <c r="W84" i="20"/>
  <c r="W87" i="20" s="1"/>
  <c r="AE84" i="20"/>
  <c r="AE87" i="20" s="1"/>
  <c r="AE70" i="20"/>
  <c r="M85" i="20"/>
  <c r="M88" i="20" s="1"/>
  <c r="U85" i="20"/>
  <c r="U88" i="20" s="1"/>
  <c r="AC85" i="20"/>
  <c r="AC88" i="20" s="1"/>
  <c r="K83" i="20"/>
  <c r="K96" i="20"/>
  <c r="S83" i="20"/>
  <c r="S96" i="20"/>
  <c r="AA83" i="20"/>
  <c r="AA96" i="20"/>
  <c r="G86" i="20"/>
  <c r="G89" i="20" s="1"/>
  <c r="O86" i="20"/>
  <c r="O89" i="20" s="1"/>
  <c r="W86" i="20"/>
  <c r="W89" i="20" s="1"/>
  <c r="AE86" i="20"/>
  <c r="AE89" i="20" s="1"/>
  <c r="M59" i="20"/>
  <c r="U59" i="20"/>
  <c r="I71" i="20"/>
  <c r="I99" i="20" s="1"/>
  <c r="Q71" i="20"/>
  <c r="Q99" i="20" s="1"/>
  <c r="Y71" i="20"/>
  <c r="G62" i="20"/>
  <c r="O62" i="20"/>
  <c r="W62" i="20"/>
  <c r="AE62" i="20"/>
  <c r="M99" i="20"/>
  <c r="K70" i="20"/>
  <c r="S70" i="20"/>
  <c r="AA70" i="20"/>
  <c r="W83" i="20"/>
  <c r="AC84" i="20"/>
  <c r="AC87" i="20" s="1"/>
  <c r="S95" i="20"/>
  <c r="Y96" i="20"/>
  <c r="J74" i="20"/>
  <c r="R74" i="20"/>
  <c r="Z74" i="20"/>
  <c r="H84" i="20"/>
  <c r="H87" i="20" s="1"/>
  <c r="P84" i="20"/>
  <c r="P87" i="20" s="1"/>
  <c r="X84" i="20"/>
  <c r="X87" i="20" s="1"/>
  <c r="F85" i="20"/>
  <c r="F88" i="20" s="1"/>
  <c r="N85" i="20"/>
  <c r="N88" i="20" s="1"/>
  <c r="V85" i="20"/>
  <c r="V88" i="20" s="1"/>
  <c r="AD85" i="20"/>
  <c r="AD88" i="20" s="1"/>
  <c r="L83" i="20"/>
  <c r="L96" i="20"/>
  <c r="L95" i="20"/>
  <c r="T83" i="20"/>
  <c r="T96" i="20"/>
  <c r="T95" i="20"/>
  <c r="AB83" i="20"/>
  <c r="AB96" i="20"/>
  <c r="AB95" i="20"/>
  <c r="N99" i="20"/>
  <c r="Z95" i="20"/>
  <c r="K74" i="20"/>
  <c r="S74" i="20"/>
  <c r="AA74" i="20"/>
  <c r="I84" i="20"/>
  <c r="I87" i="20" s="1"/>
  <c r="Q84" i="20"/>
  <c r="Q87" i="20" s="1"/>
  <c r="Y84" i="20"/>
  <c r="Y87" i="20" s="1"/>
  <c r="G85" i="20"/>
  <c r="G88" i="20" s="1"/>
  <c r="O85" i="20"/>
  <c r="O88" i="20" s="1"/>
  <c r="W85" i="20"/>
  <c r="W88" i="20" s="1"/>
  <c r="AE85" i="20"/>
  <c r="AE88" i="20" s="1"/>
  <c r="M48" i="20"/>
  <c r="U48" i="20"/>
  <c r="AC48" i="20"/>
  <c r="M83" i="20"/>
  <c r="M96" i="20"/>
  <c r="M95" i="20"/>
  <c r="U83" i="20"/>
  <c r="U96" i="20"/>
  <c r="U95" i="20"/>
  <c r="AC83" i="20"/>
  <c r="AC96" i="20"/>
  <c r="AC95" i="20"/>
  <c r="W99" i="20"/>
  <c r="AE83" i="20"/>
  <c r="AA95" i="20"/>
  <c r="E23" i="28" l="1"/>
  <c r="AG90" i="27"/>
  <c r="C38" i="27"/>
  <c r="AF90" i="27"/>
  <c r="R98" i="27"/>
  <c r="R100" i="27" s="1"/>
  <c r="AE36" i="27"/>
  <c r="AE37" i="27" s="1"/>
  <c r="K31" i="27"/>
  <c r="G38" i="27"/>
  <c r="G37" i="27" s="1"/>
  <c r="AC23" i="27"/>
  <c r="G19" i="27"/>
  <c r="AH90" i="27"/>
  <c r="I98" i="21"/>
  <c r="Z98" i="21"/>
  <c r="Q98" i="21"/>
  <c r="P98" i="21"/>
  <c r="L19" i="26"/>
  <c r="AG90" i="26"/>
  <c r="AB19" i="22"/>
  <c r="D27" i="22"/>
  <c r="AB13" i="22"/>
  <c r="AF32" i="22" s="1"/>
  <c r="D41" i="22"/>
  <c r="AB36" i="22"/>
  <c r="AB38" i="22"/>
  <c r="AB37" i="22" s="1"/>
  <c r="J37" i="22"/>
  <c r="L11" i="22"/>
  <c r="L98" i="22" s="1"/>
  <c r="L100" i="22" s="1"/>
  <c r="AH90" i="22"/>
  <c r="I11" i="20"/>
  <c r="AC23" i="20"/>
  <c r="AG33" i="20" s="1"/>
  <c r="X90" i="20"/>
  <c r="AC93" i="20"/>
  <c r="AH90" i="20"/>
  <c r="AE23" i="28"/>
  <c r="AI33" i="28" s="1"/>
  <c r="I42" i="28"/>
  <c r="I27" i="28"/>
  <c r="AA19" i="27"/>
  <c r="AG33" i="27"/>
  <c r="M90" i="27"/>
  <c r="O37" i="27"/>
  <c r="AB31" i="27"/>
  <c r="D19" i="27"/>
  <c r="T31" i="27"/>
  <c r="T19" i="27"/>
  <c r="AA13" i="27"/>
  <c r="T98" i="27"/>
  <c r="D13" i="27"/>
  <c r="D40" i="27" s="1"/>
  <c r="D39" i="27" s="1"/>
  <c r="AI32" i="27"/>
  <c r="AH77" i="27"/>
  <c r="AH79" i="27"/>
  <c r="I27" i="27"/>
  <c r="K38" i="27"/>
  <c r="K37" i="27" s="1"/>
  <c r="AD33" i="27"/>
  <c r="AH33" i="27"/>
  <c r="AB38" i="27"/>
  <c r="AB37" i="27" s="1"/>
  <c r="AF31" i="27"/>
  <c r="AE19" i="27"/>
  <c r="AI31" i="27"/>
  <c r="AG33" i="21"/>
  <c r="AF94" i="21"/>
  <c r="AF93" i="21"/>
  <c r="AG90" i="21"/>
  <c r="AF90" i="21"/>
  <c r="J19" i="21"/>
  <c r="J13" i="21"/>
  <c r="J40" i="21" s="1"/>
  <c r="J39" i="21" s="1"/>
  <c r="AH32" i="21"/>
  <c r="AI33" i="21"/>
  <c r="AH93" i="21"/>
  <c r="AH94" i="21"/>
  <c r="T90" i="21"/>
  <c r="AI31" i="21"/>
  <c r="AE38" i="21"/>
  <c r="AC11" i="21"/>
  <c r="AG31" i="21" s="1"/>
  <c r="Z37" i="21"/>
  <c r="H98" i="21"/>
  <c r="H100" i="21" s="1"/>
  <c r="AH33" i="21"/>
  <c r="AG94" i="21"/>
  <c r="AG93" i="21"/>
  <c r="AH98" i="21"/>
  <c r="AH100" i="21" s="1"/>
  <c r="AE93" i="21"/>
  <c r="AH90" i="21"/>
  <c r="AG98" i="21"/>
  <c r="AG100" i="21" s="1"/>
  <c r="P27" i="26"/>
  <c r="AE11" i="26"/>
  <c r="AF90" i="26"/>
  <c r="AI33" i="26"/>
  <c r="AH93" i="26"/>
  <c r="AH94" i="26"/>
  <c r="AE33" i="26"/>
  <c r="AH90" i="26"/>
  <c r="R76" i="22"/>
  <c r="AG90" i="22"/>
  <c r="AF90" i="22"/>
  <c r="H90" i="22"/>
  <c r="R99" i="22"/>
  <c r="AH33" i="22"/>
  <c r="Z13" i="22"/>
  <c r="Z80" i="22" s="1"/>
  <c r="J72" i="22"/>
  <c r="J76" i="22"/>
  <c r="AG33" i="22"/>
  <c r="Z38" i="22"/>
  <c r="Z37" i="22" s="1"/>
  <c r="AD19" i="20"/>
  <c r="AH31" i="20"/>
  <c r="AG90" i="20"/>
  <c r="AI33" i="20"/>
  <c r="AH94" i="20"/>
  <c r="AH93" i="20"/>
  <c r="AG98" i="20"/>
  <c r="AG100" i="20" s="1"/>
  <c r="R11" i="20"/>
  <c r="R13" i="20" s="1"/>
  <c r="R80" i="20" s="1"/>
  <c r="AE13" i="20"/>
  <c r="AI31" i="20"/>
  <c r="H27" i="28"/>
  <c r="F11" i="28"/>
  <c r="F19" i="28" s="1"/>
  <c r="Z11" i="28"/>
  <c r="AB41" i="28"/>
  <c r="J11" i="28"/>
  <c r="J19" i="28" s="1"/>
  <c r="I33" i="28"/>
  <c r="E11" i="28"/>
  <c r="E19" i="28" s="1"/>
  <c r="M23" i="28"/>
  <c r="Q33" i="28" s="1"/>
  <c r="AE11" i="28"/>
  <c r="AG90" i="28"/>
  <c r="Q42" i="28"/>
  <c r="AB42" i="28"/>
  <c r="D41" i="28"/>
  <c r="H41" i="20"/>
  <c r="F99" i="20"/>
  <c r="P99" i="20"/>
  <c r="P76" i="20"/>
  <c r="F98" i="20"/>
  <c r="F100" i="20" s="1"/>
  <c r="U11" i="20"/>
  <c r="U19" i="20" s="1"/>
  <c r="AF98" i="20"/>
  <c r="AF100" i="20" s="1"/>
  <c r="AC19" i="20"/>
  <c r="C42" i="20"/>
  <c r="P23" i="20"/>
  <c r="P42" i="20" s="1"/>
  <c r="P90" i="20"/>
  <c r="AF90" i="20"/>
  <c r="AE19" i="26"/>
  <c r="AE38" i="26"/>
  <c r="AC11" i="28"/>
  <c r="AG31" i="28" s="1"/>
  <c r="Y41" i="28"/>
  <c r="W41" i="28"/>
  <c r="AD11" i="28"/>
  <c r="AD38" i="28" s="1"/>
  <c r="AD37" i="28" s="1"/>
  <c r="AC23" i="28"/>
  <c r="AC33" i="28" s="1"/>
  <c r="AA36" i="28"/>
  <c r="AF90" i="28"/>
  <c r="T41" i="28"/>
  <c r="N11" i="28"/>
  <c r="N19" i="28" s="1"/>
  <c r="L42" i="28"/>
  <c r="L33" i="28"/>
  <c r="L27" i="28"/>
  <c r="L41" i="28"/>
  <c r="P41" i="28"/>
  <c r="Q41" i="28"/>
  <c r="L36" i="28"/>
  <c r="T11" i="28"/>
  <c r="T13" i="28" s="1"/>
  <c r="T42" i="28"/>
  <c r="U11" i="28"/>
  <c r="U19" i="28" s="1"/>
  <c r="V11" i="28"/>
  <c r="V19" i="28" s="1"/>
  <c r="T33" i="28"/>
  <c r="P27" i="28"/>
  <c r="P33" i="28"/>
  <c r="M11" i="28"/>
  <c r="M38" i="28" s="1"/>
  <c r="M37" i="28" s="1"/>
  <c r="X23" i="28"/>
  <c r="AB33" i="28" s="1"/>
  <c r="H33" i="28"/>
  <c r="AB93" i="20"/>
  <c r="G31" i="20"/>
  <c r="U90" i="20"/>
  <c r="S23" i="20"/>
  <c r="C13" i="20"/>
  <c r="C40" i="20" s="1"/>
  <c r="C38" i="20"/>
  <c r="C37" i="20" s="1"/>
  <c r="J90" i="20"/>
  <c r="K23" i="20"/>
  <c r="O33" i="20" s="1"/>
  <c r="Q90" i="20"/>
  <c r="AA41" i="20"/>
  <c r="C19" i="20"/>
  <c r="G33" i="20"/>
  <c r="AE13" i="22"/>
  <c r="AE38" i="22"/>
  <c r="AB40" i="22"/>
  <c r="AB39" i="22" s="1"/>
  <c r="S11" i="28"/>
  <c r="S19" i="28" s="1"/>
  <c r="C11" i="28"/>
  <c r="L98" i="27"/>
  <c r="AE31" i="27"/>
  <c r="G98" i="27"/>
  <c r="T13" i="27"/>
  <c r="O31" i="27"/>
  <c r="K13" i="27"/>
  <c r="K40" i="27" s="1"/>
  <c r="K39" i="27" s="1"/>
  <c r="AA31" i="27"/>
  <c r="K19" i="27"/>
  <c r="J90" i="27"/>
  <c r="N90" i="27"/>
  <c r="AA37" i="27"/>
  <c r="Q27" i="27"/>
  <c r="S37" i="27"/>
  <c r="K98" i="27"/>
  <c r="C39" i="27"/>
  <c r="Y100" i="21"/>
  <c r="AA90" i="21"/>
  <c r="M90" i="21"/>
  <c r="Q90" i="26"/>
  <c r="R99" i="26"/>
  <c r="L37" i="26"/>
  <c r="Z76" i="22"/>
  <c r="Z72" i="22"/>
  <c r="Z78" i="22" s="1"/>
  <c r="P90" i="22"/>
  <c r="K11" i="28"/>
  <c r="O31" i="28" s="1"/>
  <c r="R11" i="28"/>
  <c r="R36" i="28"/>
  <c r="P36" i="28"/>
  <c r="P11" i="28"/>
  <c r="Z41" i="28"/>
  <c r="Z23" i="28"/>
  <c r="H36" i="28"/>
  <c r="H11" i="28"/>
  <c r="L31" i="28" s="1"/>
  <c r="O42" i="28"/>
  <c r="O27" i="28"/>
  <c r="L38" i="28"/>
  <c r="L13" i="28"/>
  <c r="L19" i="28"/>
  <c r="Y42" i="28"/>
  <c r="Y33" i="28"/>
  <c r="Z38" i="28"/>
  <c r="Z37" i="28" s="1"/>
  <c r="Z13" i="28"/>
  <c r="R41" i="28"/>
  <c r="R23" i="28"/>
  <c r="R94" i="28" s="1"/>
  <c r="W38" i="28"/>
  <c r="W37" i="28" s="1"/>
  <c r="W19" i="28"/>
  <c r="W13" i="28"/>
  <c r="AD41" i="28"/>
  <c r="AD23" i="28"/>
  <c r="AA41" i="28"/>
  <c r="AA23" i="28"/>
  <c r="J41" i="28"/>
  <c r="J23" i="28"/>
  <c r="J94" i="28" s="1"/>
  <c r="Z19" i="28"/>
  <c r="E38" i="28"/>
  <c r="E37" i="28" s="1"/>
  <c r="E13" i="28"/>
  <c r="G42" i="28"/>
  <c r="G27" i="28"/>
  <c r="D38" i="28"/>
  <c r="D37" i="28" s="1"/>
  <c r="D13" i="28"/>
  <c r="D40" i="28" s="1"/>
  <c r="D19" i="28"/>
  <c r="O19" i="28"/>
  <c r="O38" i="28"/>
  <c r="O37" i="28" s="1"/>
  <c r="O13" i="28"/>
  <c r="V41" i="28"/>
  <c r="V23" i="28"/>
  <c r="S41" i="28"/>
  <c r="S23" i="28"/>
  <c r="W33" i="28" s="1"/>
  <c r="Y36" i="28"/>
  <c r="Y11" i="28"/>
  <c r="AB98" i="28" s="1"/>
  <c r="AA38" i="28"/>
  <c r="AA13" i="28"/>
  <c r="AA31" i="28"/>
  <c r="G19" i="28"/>
  <c r="G38" i="28"/>
  <c r="G37" i="28" s="1"/>
  <c r="G13" i="28"/>
  <c r="N41" i="28"/>
  <c r="N23" i="28"/>
  <c r="K41" i="28"/>
  <c r="K23" i="28"/>
  <c r="O33" i="28" s="1"/>
  <c r="Q36" i="28"/>
  <c r="Q11" i="28"/>
  <c r="AB38" i="28"/>
  <c r="AB37" i="28" s="1"/>
  <c r="AB13" i="28"/>
  <c r="AF32" i="28" s="1"/>
  <c r="AB19" i="28"/>
  <c r="U42" i="28"/>
  <c r="U33" i="28"/>
  <c r="U27" i="28"/>
  <c r="F41" i="28"/>
  <c r="F23" i="28"/>
  <c r="H94" i="28" s="1"/>
  <c r="C41" i="28"/>
  <c r="C23" i="28"/>
  <c r="G33" i="28" s="1"/>
  <c r="I36" i="28"/>
  <c r="I11" i="28"/>
  <c r="X36" i="28"/>
  <c r="X11" i="28"/>
  <c r="W42" i="28"/>
  <c r="E42" i="28"/>
  <c r="E27" i="28"/>
  <c r="AC90" i="27"/>
  <c r="C37" i="27"/>
  <c r="C19" i="27"/>
  <c r="F27" i="27"/>
  <c r="G31" i="27"/>
  <c r="V90" i="27"/>
  <c r="L90" i="27"/>
  <c r="G100" i="27"/>
  <c r="R90" i="27"/>
  <c r="AB76" i="27"/>
  <c r="AB72" i="27"/>
  <c r="Q33" i="27"/>
  <c r="AB98" i="27"/>
  <c r="AA90" i="27"/>
  <c r="L31" i="27"/>
  <c r="AB99" i="27"/>
  <c r="T76" i="27"/>
  <c r="T72" i="27"/>
  <c r="E27" i="27"/>
  <c r="E42" i="27"/>
  <c r="P90" i="27"/>
  <c r="AD36" i="27"/>
  <c r="AD11" i="27"/>
  <c r="AH31" i="27" s="1"/>
  <c r="O90" i="27"/>
  <c r="AE23" i="27"/>
  <c r="AG94" i="27" s="1"/>
  <c r="AE41" i="27"/>
  <c r="AB80" i="27"/>
  <c r="AB40" i="27"/>
  <c r="AB39" i="27" s="1"/>
  <c r="P72" i="27"/>
  <c r="P76" i="27"/>
  <c r="I13" i="27"/>
  <c r="I19" i="27"/>
  <c r="I38" i="27"/>
  <c r="I37" i="27" s="1"/>
  <c r="I31" i="27"/>
  <c r="D27" i="27"/>
  <c r="D42" i="27"/>
  <c r="Z42" i="27"/>
  <c r="Z33" i="27"/>
  <c r="S90" i="27"/>
  <c r="AA41" i="27"/>
  <c r="AA23" i="27"/>
  <c r="AC94" i="27" s="1"/>
  <c r="X76" i="27"/>
  <c r="X72" i="27"/>
  <c r="L76" i="27"/>
  <c r="L72" i="27"/>
  <c r="Z98" i="27"/>
  <c r="Z100" i="27" s="1"/>
  <c r="AE76" i="27"/>
  <c r="AE72" i="27"/>
  <c r="H90" i="27"/>
  <c r="V36" i="27"/>
  <c r="V11" i="27"/>
  <c r="Y98" i="27" s="1"/>
  <c r="Y100" i="27" s="1"/>
  <c r="G90" i="27"/>
  <c r="W23" i="27"/>
  <c r="W94" i="27" s="1"/>
  <c r="W41" i="27"/>
  <c r="T80" i="27"/>
  <c r="T40" i="27"/>
  <c r="T39" i="27" s="1"/>
  <c r="R19" i="27"/>
  <c r="R38" i="27"/>
  <c r="R37" i="27" s="1"/>
  <c r="R13" i="27"/>
  <c r="Z78" i="27"/>
  <c r="X90" i="27"/>
  <c r="K90" i="27"/>
  <c r="S41" i="27"/>
  <c r="S23" i="27"/>
  <c r="U94" i="27" s="1"/>
  <c r="H72" i="27"/>
  <c r="H76" i="27"/>
  <c r="Z90" i="27"/>
  <c r="J78" i="27"/>
  <c r="Y90" i="27"/>
  <c r="G76" i="27"/>
  <c r="G72" i="27"/>
  <c r="X23" i="27"/>
  <c r="AB33" i="27" s="1"/>
  <c r="X41" i="27"/>
  <c r="N36" i="27"/>
  <c r="N11" i="27"/>
  <c r="Q98" i="27" s="1"/>
  <c r="Q100" i="27" s="1"/>
  <c r="AB90" i="27"/>
  <c r="O23" i="27"/>
  <c r="O94" i="27" s="1"/>
  <c r="O41" i="27"/>
  <c r="L80" i="27"/>
  <c r="L40" i="27"/>
  <c r="L39" i="27" s="1"/>
  <c r="F90" i="27"/>
  <c r="X13" i="27"/>
  <c r="X38" i="27"/>
  <c r="X37" i="27" s="1"/>
  <c r="X31" i="27"/>
  <c r="AB42" i="27"/>
  <c r="E38" i="27"/>
  <c r="E37" i="27" s="1"/>
  <c r="E19" i="27"/>
  <c r="E13" i="27"/>
  <c r="E40" i="27" s="1"/>
  <c r="R33" i="27"/>
  <c r="R27" i="27"/>
  <c r="R42" i="27"/>
  <c r="O76" i="27"/>
  <c r="O72" i="27"/>
  <c r="H13" i="27"/>
  <c r="H38" i="27"/>
  <c r="H31" i="27"/>
  <c r="K41" i="27"/>
  <c r="K23" i="27"/>
  <c r="M94" i="27" s="1"/>
  <c r="J98" i="27"/>
  <c r="J100" i="27" s="1"/>
  <c r="Q90" i="27"/>
  <c r="I98" i="27"/>
  <c r="I100" i="27" s="1"/>
  <c r="P23" i="27"/>
  <c r="T33" i="27" s="1"/>
  <c r="P41" i="27"/>
  <c r="T99" i="27"/>
  <c r="T100" i="27" s="1"/>
  <c r="G23" i="27"/>
  <c r="G94" i="27" s="1"/>
  <c r="G41" i="27"/>
  <c r="I33" i="27"/>
  <c r="J19" i="27"/>
  <c r="J38" i="27"/>
  <c r="J37" i="27" s="1"/>
  <c r="J31" i="27"/>
  <c r="J13" i="27"/>
  <c r="W90" i="27"/>
  <c r="AD76" i="27"/>
  <c r="AD72" i="27"/>
  <c r="AC76" i="27"/>
  <c r="AC72" i="27"/>
  <c r="C41" i="27"/>
  <c r="C23" i="27"/>
  <c r="I90" i="27"/>
  <c r="L99" i="27"/>
  <c r="H23" i="27"/>
  <c r="H41" i="27"/>
  <c r="Y76" i="27"/>
  <c r="Y72" i="27"/>
  <c r="AC36" i="27"/>
  <c r="AC11" i="27"/>
  <c r="AG31" i="27" s="1"/>
  <c r="G93" i="27"/>
  <c r="Y13" i="27"/>
  <c r="Y19" i="27"/>
  <c r="Y38" i="27"/>
  <c r="Y37" i="27" s="1"/>
  <c r="P13" i="27"/>
  <c r="P38" i="27"/>
  <c r="P37" i="27" s="1"/>
  <c r="P31" i="27"/>
  <c r="R78" i="27"/>
  <c r="T27" i="27"/>
  <c r="T42" i="27"/>
  <c r="AA80" i="27"/>
  <c r="AA40" i="27"/>
  <c r="AA39" i="27" s="1"/>
  <c r="AA32" i="27"/>
  <c r="G80" i="27"/>
  <c r="G40" i="27"/>
  <c r="G32" i="27"/>
  <c r="J33" i="27"/>
  <c r="J42" i="27"/>
  <c r="J27" i="27"/>
  <c r="S80" i="27"/>
  <c r="S32" i="27"/>
  <c r="S40" i="27"/>
  <c r="S39" i="27" s="1"/>
  <c r="F76" i="27"/>
  <c r="F72" i="27"/>
  <c r="K100" i="27"/>
  <c r="M27" i="27"/>
  <c r="M42" i="27"/>
  <c r="M33" i="27"/>
  <c r="H98" i="27"/>
  <c r="H100" i="27" s="1"/>
  <c r="F100" i="27"/>
  <c r="K80" i="27"/>
  <c r="K32" i="27"/>
  <c r="V76" i="27"/>
  <c r="V72" i="27"/>
  <c r="U76" i="27"/>
  <c r="U72" i="27"/>
  <c r="AA98" i="27"/>
  <c r="AA100" i="27" s="1"/>
  <c r="AC42" i="27"/>
  <c r="AC33" i="27"/>
  <c r="AA76" i="27"/>
  <c r="AA72" i="27"/>
  <c r="Q76" i="27"/>
  <c r="Q72" i="27"/>
  <c r="U36" i="27"/>
  <c r="U11" i="27"/>
  <c r="Y31" i="27" s="1"/>
  <c r="W76" i="27"/>
  <c r="W72" i="27"/>
  <c r="O80" i="27"/>
  <c r="O40" i="27"/>
  <c r="O39" i="27" s="1"/>
  <c r="O32" i="27"/>
  <c r="K76" i="27"/>
  <c r="K72" i="27"/>
  <c r="Z19" i="27"/>
  <c r="Z13" i="27"/>
  <c r="Z38" i="27"/>
  <c r="Z37" i="27" s="1"/>
  <c r="N76" i="27"/>
  <c r="N72" i="27"/>
  <c r="M76" i="27"/>
  <c r="M72" i="27"/>
  <c r="S100" i="27"/>
  <c r="O93" i="27"/>
  <c r="U27" i="27"/>
  <c r="U33" i="27"/>
  <c r="U42" i="27"/>
  <c r="AE99" i="27"/>
  <c r="S76" i="27"/>
  <c r="S72" i="27"/>
  <c r="AD90" i="27"/>
  <c r="AD99" i="27"/>
  <c r="I76" i="27"/>
  <c r="I72" i="27"/>
  <c r="AE90" i="27"/>
  <c r="M36" i="27"/>
  <c r="M11" i="27"/>
  <c r="P98" i="27" s="1"/>
  <c r="P100" i="27" s="1"/>
  <c r="Q13" i="27"/>
  <c r="Q19" i="27"/>
  <c r="Q38" i="27"/>
  <c r="Q37" i="27" s="1"/>
  <c r="AE80" i="27"/>
  <c r="AE40" i="27"/>
  <c r="AE39" i="27" s="1"/>
  <c r="AE32" i="27"/>
  <c r="H37" i="27"/>
  <c r="L27" i="27"/>
  <c r="L33" i="27"/>
  <c r="L42" i="27"/>
  <c r="F38" i="27"/>
  <c r="F37" i="27" s="1"/>
  <c r="F13" i="27"/>
  <c r="F19" i="27"/>
  <c r="W80" i="27"/>
  <c r="W40" i="27"/>
  <c r="W39" i="27" s="1"/>
  <c r="W32" i="27"/>
  <c r="V90" i="21"/>
  <c r="O90" i="21"/>
  <c r="N90" i="21"/>
  <c r="Z100" i="21"/>
  <c r="J37" i="21"/>
  <c r="X90" i="21"/>
  <c r="K90" i="21"/>
  <c r="H90" i="21"/>
  <c r="R37" i="21"/>
  <c r="AE90" i="21"/>
  <c r="P72" i="21"/>
  <c r="P76" i="21"/>
  <c r="X78" i="21"/>
  <c r="AE76" i="21"/>
  <c r="AE72" i="21"/>
  <c r="AE42" i="21"/>
  <c r="U42" i="21"/>
  <c r="U33" i="21"/>
  <c r="AC76" i="21"/>
  <c r="AC72" i="21"/>
  <c r="I90" i="21"/>
  <c r="G90" i="21"/>
  <c r="R98" i="21"/>
  <c r="R100" i="21" s="1"/>
  <c r="W76" i="21"/>
  <c r="W72" i="21"/>
  <c r="F90" i="21"/>
  <c r="AC90" i="21"/>
  <c r="X41" i="21"/>
  <c r="X23" i="21"/>
  <c r="AB33" i="21" s="1"/>
  <c r="L90" i="21"/>
  <c r="Z90" i="21"/>
  <c r="F98" i="21"/>
  <c r="F100" i="21" s="1"/>
  <c r="R90" i="21"/>
  <c r="H13" i="21"/>
  <c r="H38" i="21"/>
  <c r="H37" i="21" s="1"/>
  <c r="H31" i="21"/>
  <c r="W38" i="21"/>
  <c r="W37" i="21" s="1"/>
  <c r="W13" i="21"/>
  <c r="W19" i="21"/>
  <c r="V38" i="21"/>
  <c r="V37" i="21" s="1"/>
  <c r="V13" i="21"/>
  <c r="Z32" i="21" s="1"/>
  <c r="V31" i="21"/>
  <c r="H19" i="21"/>
  <c r="D38" i="21"/>
  <c r="D37" i="21" s="1"/>
  <c r="D13" i="21"/>
  <c r="D40" i="21" s="1"/>
  <c r="N72" i="21"/>
  <c r="N76" i="21"/>
  <c r="I100" i="21"/>
  <c r="U76" i="21"/>
  <c r="U72" i="21"/>
  <c r="AE99" i="21"/>
  <c r="AA76" i="21"/>
  <c r="AA72" i="21"/>
  <c r="J78" i="21"/>
  <c r="J98" i="21"/>
  <c r="J100" i="21" s="1"/>
  <c r="O76" i="21"/>
  <c r="O72" i="21"/>
  <c r="P41" i="21"/>
  <c r="P23" i="21"/>
  <c r="AB78" i="21"/>
  <c r="AD41" i="21"/>
  <c r="AB36" i="21"/>
  <c r="AB11" i="21"/>
  <c r="J90" i="21"/>
  <c r="AA36" i="21"/>
  <c r="AA11" i="21"/>
  <c r="W42" i="21"/>
  <c r="Q33" i="21"/>
  <c r="Q42" i="21"/>
  <c r="Y19" i="21"/>
  <c r="Y13" i="21"/>
  <c r="Y38" i="21"/>
  <c r="Y37" i="21" s="1"/>
  <c r="J80" i="21"/>
  <c r="E42" i="21"/>
  <c r="Q90" i="21"/>
  <c r="Y33" i="21"/>
  <c r="Y42" i="21"/>
  <c r="M76" i="21"/>
  <c r="M72" i="21"/>
  <c r="S76" i="21"/>
  <c r="S72" i="21"/>
  <c r="AC99" i="21"/>
  <c r="AA41" i="21"/>
  <c r="AA23" i="21"/>
  <c r="G76" i="21"/>
  <c r="G72" i="21"/>
  <c r="AD90" i="21"/>
  <c r="AE94" i="21"/>
  <c r="AB42" i="21"/>
  <c r="U90" i="21"/>
  <c r="H41" i="21"/>
  <c r="H23" i="21"/>
  <c r="L33" i="21" s="1"/>
  <c r="V23" i="21"/>
  <c r="V41" i="21"/>
  <c r="T36" i="21"/>
  <c r="T11" i="21"/>
  <c r="X31" i="21" s="1"/>
  <c r="S11" i="21"/>
  <c r="S98" i="21" s="1"/>
  <c r="S100" i="21" s="1"/>
  <c r="S36" i="21"/>
  <c r="Z40" i="21"/>
  <c r="Z39" i="21" s="1"/>
  <c r="Z80" i="21"/>
  <c r="O38" i="21"/>
  <c r="O37" i="21" s="1"/>
  <c r="O13" i="21"/>
  <c r="O19" i="21"/>
  <c r="J31" i="21"/>
  <c r="AC42" i="21"/>
  <c r="AC33" i="21"/>
  <c r="V19" i="21"/>
  <c r="K76" i="21"/>
  <c r="K72" i="21"/>
  <c r="U99" i="21"/>
  <c r="Y76" i="21"/>
  <c r="Y72" i="21"/>
  <c r="S41" i="21"/>
  <c r="S23" i="21"/>
  <c r="R78" i="21"/>
  <c r="L42" i="21"/>
  <c r="L78" i="21"/>
  <c r="N23" i="21"/>
  <c r="O93" i="21" s="1"/>
  <c r="N41" i="21"/>
  <c r="L36" i="21"/>
  <c r="L11" i="21"/>
  <c r="P31" i="21" s="1"/>
  <c r="K11" i="21"/>
  <c r="K36" i="21"/>
  <c r="I33" i="21"/>
  <c r="I42" i="21"/>
  <c r="Q19" i="21"/>
  <c r="Q31" i="21"/>
  <c r="Q38" i="21"/>
  <c r="Q37" i="21" s="1"/>
  <c r="Q13" i="21"/>
  <c r="N13" i="21"/>
  <c r="N38" i="21"/>
  <c r="N37" i="21" s="1"/>
  <c r="N31" i="21"/>
  <c r="N19" i="21"/>
  <c r="AC13" i="21"/>
  <c r="AC31" i="21"/>
  <c r="AC38" i="21"/>
  <c r="AC37" i="21" s="1"/>
  <c r="AC19" i="21"/>
  <c r="Q76" i="21"/>
  <c r="Q72" i="21"/>
  <c r="K41" i="21"/>
  <c r="K23" i="21"/>
  <c r="O33" i="21" s="1"/>
  <c r="Z41" i="21"/>
  <c r="Z23" i="21"/>
  <c r="D42" i="21"/>
  <c r="P100" i="21"/>
  <c r="G98" i="21"/>
  <c r="G100" i="21" s="1"/>
  <c r="T78" i="21"/>
  <c r="F23" i="21"/>
  <c r="G93" i="21" s="1"/>
  <c r="F41" i="21"/>
  <c r="O42" i="21"/>
  <c r="X38" i="21"/>
  <c r="X37" i="21" s="1"/>
  <c r="X13" i="21"/>
  <c r="G38" i="21"/>
  <c r="G37" i="21" s="1"/>
  <c r="G13" i="21"/>
  <c r="G19" i="21"/>
  <c r="G31" i="21"/>
  <c r="M42" i="21"/>
  <c r="M33" i="21"/>
  <c r="I76" i="21"/>
  <c r="I72" i="21"/>
  <c r="R41" i="21"/>
  <c r="R23" i="21"/>
  <c r="F78" i="21"/>
  <c r="U36" i="21"/>
  <c r="U11" i="21"/>
  <c r="Y31" i="21" s="1"/>
  <c r="Z78" i="21"/>
  <c r="G42" i="21"/>
  <c r="R40" i="21"/>
  <c r="R39" i="21" s="1"/>
  <c r="R80" i="21"/>
  <c r="I13" i="21"/>
  <c r="I38" i="21"/>
  <c r="I37" i="21" s="1"/>
  <c r="I19" i="21"/>
  <c r="I31" i="21"/>
  <c r="F13" i="21"/>
  <c r="F38" i="21"/>
  <c r="F37" i="21" s="1"/>
  <c r="E13" i="21"/>
  <c r="E38" i="21"/>
  <c r="E19" i="21"/>
  <c r="AD76" i="21"/>
  <c r="AD72" i="21"/>
  <c r="AB90" i="21"/>
  <c r="C41" i="21"/>
  <c r="C23" i="21"/>
  <c r="G33" i="21" s="1"/>
  <c r="V72" i="21"/>
  <c r="V76" i="21"/>
  <c r="S90" i="21"/>
  <c r="Y90" i="21"/>
  <c r="N99" i="21"/>
  <c r="P90" i="21"/>
  <c r="W90" i="21"/>
  <c r="J41" i="21"/>
  <c r="J23" i="21"/>
  <c r="Q100" i="21"/>
  <c r="P13" i="21"/>
  <c r="P38" i="21"/>
  <c r="P37" i="21" s="1"/>
  <c r="AE37" i="21"/>
  <c r="AE13" i="21"/>
  <c r="AG79" i="21" s="1"/>
  <c r="AE19" i="21"/>
  <c r="AD38" i="21"/>
  <c r="AD37" i="21" s="1"/>
  <c r="AD31" i="21"/>
  <c r="X19" i="21"/>
  <c r="M38" i="21"/>
  <c r="M37" i="21" s="1"/>
  <c r="M31" i="21"/>
  <c r="M13" i="21"/>
  <c r="M19" i="21"/>
  <c r="C38" i="21"/>
  <c r="C37" i="21" s="1"/>
  <c r="C19" i="21"/>
  <c r="C13" i="21"/>
  <c r="E37" i="21"/>
  <c r="V90" i="26"/>
  <c r="R76" i="26"/>
  <c r="R38" i="26"/>
  <c r="X76" i="26"/>
  <c r="X72" i="26"/>
  <c r="X78" i="26" s="1"/>
  <c r="J90" i="26"/>
  <c r="AE90" i="26"/>
  <c r="M90" i="26"/>
  <c r="F98" i="26"/>
  <c r="R13" i="26"/>
  <c r="R40" i="26" s="1"/>
  <c r="T37" i="26"/>
  <c r="R36" i="26"/>
  <c r="L100" i="26"/>
  <c r="O90" i="26"/>
  <c r="S90" i="26"/>
  <c r="K27" i="26"/>
  <c r="AB37" i="26"/>
  <c r="R90" i="26"/>
  <c r="S42" i="26"/>
  <c r="F72" i="26"/>
  <c r="F76" i="26"/>
  <c r="L41" i="26"/>
  <c r="L23" i="26"/>
  <c r="M41" i="26"/>
  <c r="M23" i="26"/>
  <c r="Q33" i="26" s="1"/>
  <c r="E19" i="26"/>
  <c r="E38" i="26"/>
  <c r="E37" i="26" s="1"/>
  <c r="E13" i="26"/>
  <c r="G31" i="26"/>
  <c r="G38" i="26"/>
  <c r="G37" i="26" s="1"/>
  <c r="G13" i="26"/>
  <c r="T80" i="26"/>
  <c r="T40" i="26"/>
  <c r="T39" i="26" s="1"/>
  <c r="G27" i="26"/>
  <c r="G42" i="26"/>
  <c r="G33" i="26"/>
  <c r="AA38" i="26"/>
  <c r="AA37" i="26" s="1"/>
  <c r="AA13" i="26"/>
  <c r="AA19" i="26"/>
  <c r="AA31" i="26"/>
  <c r="I90" i="26"/>
  <c r="N90" i="26"/>
  <c r="AC76" i="26"/>
  <c r="AC72" i="26"/>
  <c r="T98" i="26"/>
  <c r="T100" i="26" s="1"/>
  <c r="L76" i="26"/>
  <c r="L72" i="26"/>
  <c r="Y36" i="26"/>
  <c r="Y11" i="26"/>
  <c r="AB98" i="26" s="1"/>
  <c r="AB100" i="26" s="1"/>
  <c r="P78" i="26"/>
  <c r="K33" i="26"/>
  <c r="J37" i="26"/>
  <c r="J80" i="26"/>
  <c r="J40" i="26"/>
  <c r="J39" i="26" s="1"/>
  <c r="Y76" i="26"/>
  <c r="Y72" i="26"/>
  <c r="F90" i="26"/>
  <c r="U76" i="26"/>
  <c r="U72" i="26"/>
  <c r="O41" i="26"/>
  <c r="O23" i="26"/>
  <c r="G98" i="26"/>
  <c r="G100" i="26" s="1"/>
  <c r="G19" i="26"/>
  <c r="AB78" i="26"/>
  <c r="AE31" i="26"/>
  <c r="AE37" i="26"/>
  <c r="AE13" i="26"/>
  <c r="AB80" i="26"/>
  <c r="AB40" i="26"/>
  <c r="AB39" i="26" s="1"/>
  <c r="AE42" i="26"/>
  <c r="S38" i="26"/>
  <c r="S37" i="26" s="1"/>
  <c r="S31" i="26"/>
  <c r="S13" i="26"/>
  <c r="S19" i="26"/>
  <c r="Q76" i="26"/>
  <c r="Q72" i="26"/>
  <c r="M76" i="26"/>
  <c r="M72" i="26"/>
  <c r="AD41" i="26"/>
  <c r="AD23" i="26"/>
  <c r="J78" i="26"/>
  <c r="Y41" i="26"/>
  <c r="Y23" i="26"/>
  <c r="AD36" i="26"/>
  <c r="AD11" i="26"/>
  <c r="AH31" i="26" s="1"/>
  <c r="W41" i="26"/>
  <c r="W23" i="26"/>
  <c r="AC36" i="26"/>
  <c r="AC11" i="26"/>
  <c r="I76" i="26"/>
  <c r="I72" i="26"/>
  <c r="AC90" i="26"/>
  <c r="AB90" i="26"/>
  <c r="V41" i="26"/>
  <c r="V23" i="26"/>
  <c r="H78" i="26"/>
  <c r="Z90" i="26"/>
  <c r="X36" i="26"/>
  <c r="X11" i="26"/>
  <c r="J41" i="26"/>
  <c r="J23" i="26"/>
  <c r="V36" i="26"/>
  <c r="V11" i="26"/>
  <c r="H42" i="26"/>
  <c r="H27" i="26"/>
  <c r="U36" i="26"/>
  <c r="U11" i="26"/>
  <c r="V98" i="26" s="1"/>
  <c r="V100" i="26" s="1"/>
  <c r="F38" i="26"/>
  <c r="F37" i="26" s="1"/>
  <c r="F13" i="26"/>
  <c r="F19" i="26"/>
  <c r="W31" i="26"/>
  <c r="W13" i="26"/>
  <c r="W38" i="26"/>
  <c r="W37" i="26" s="1"/>
  <c r="Q42" i="26"/>
  <c r="Q27" i="26"/>
  <c r="W19" i="26"/>
  <c r="K38" i="26"/>
  <c r="K37" i="26" s="1"/>
  <c r="K31" i="26"/>
  <c r="K19" i="26"/>
  <c r="K13" i="26"/>
  <c r="R78" i="26"/>
  <c r="AA76" i="26"/>
  <c r="AA72" i="26"/>
  <c r="F99" i="26"/>
  <c r="U99" i="26"/>
  <c r="AE76" i="26"/>
  <c r="AE72" i="26"/>
  <c r="U90" i="26"/>
  <c r="AD72" i="26"/>
  <c r="AD76" i="26"/>
  <c r="T90" i="26"/>
  <c r="AA90" i="26"/>
  <c r="N41" i="26"/>
  <c r="N23" i="26"/>
  <c r="Z78" i="26"/>
  <c r="P36" i="26"/>
  <c r="P11" i="26"/>
  <c r="N36" i="26"/>
  <c r="N11" i="26"/>
  <c r="M36" i="26"/>
  <c r="M11" i="26"/>
  <c r="Q38" i="26"/>
  <c r="Q37" i="26" s="1"/>
  <c r="Q13" i="26"/>
  <c r="G76" i="26"/>
  <c r="G72" i="26"/>
  <c r="S76" i="26"/>
  <c r="S72" i="26"/>
  <c r="X90" i="26"/>
  <c r="W76" i="26"/>
  <c r="W72" i="26"/>
  <c r="V72" i="26"/>
  <c r="V76" i="26"/>
  <c r="F41" i="26"/>
  <c r="F23" i="26"/>
  <c r="AB41" i="26"/>
  <c r="AB23" i="26"/>
  <c r="H36" i="26"/>
  <c r="H11" i="26"/>
  <c r="H98" i="26" s="1"/>
  <c r="H100" i="26" s="1"/>
  <c r="U41" i="26"/>
  <c r="U23" i="26"/>
  <c r="I23" i="26"/>
  <c r="I41" i="26"/>
  <c r="O31" i="26"/>
  <c r="O13" i="26"/>
  <c r="O38" i="26"/>
  <c r="O37" i="26" s="1"/>
  <c r="L80" i="26"/>
  <c r="L40" i="26"/>
  <c r="L39" i="26" s="1"/>
  <c r="C38" i="26"/>
  <c r="C37" i="26" s="1"/>
  <c r="C19" i="26"/>
  <c r="C13" i="26"/>
  <c r="C40" i="26" s="1"/>
  <c r="Z31" i="26"/>
  <c r="Z13" i="26"/>
  <c r="Z38" i="26"/>
  <c r="Z37" i="26" s="1"/>
  <c r="K76" i="26"/>
  <c r="K72" i="26"/>
  <c r="Y90" i="26"/>
  <c r="W90" i="26"/>
  <c r="AD90" i="26"/>
  <c r="S99" i="26"/>
  <c r="O76" i="26"/>
  <c r="O72" i="26"/>
  <c r="N72" i="26"/>
  <c r="N76" i="26"/>
  <c r="Y99" i="26"/>
  <c r="K90" i="26"/>
  <c r="D38" i="26"/>
  <c r="D37" i="26" s="1"/>
  <c r="D19" i="26"/>
  <c r="D13" i="26"/>
  <c r="D40" i="26" s="1"/>
  <c r="T76" i="26"/>
  <c r="T72" i="26"/>
  <c r="D41" i="26"/>
  <c r="D23" i="26"/>
  <c r="H33" i="26" s="1"/>
  <c r="T41" i="26"/>
  <c r="T23" i="26"/>
  <c r="Z41" i="26"/>
  <c r="Z23" i="26"/>
  <c r="L90" i="26"/>
  <c r="G90" i="26"/>
  <c r="R41" i="26"/>
  <c r="R23" i="26"/>
  <c r="O19" i="26"/>
  <c r="I38" i="26"/>
  <c r="I37" i="26" s="1"/>
  <c r="I13" i="26"/>
  <c r="I31" i="26"/>
  <c r="T98" i="22"/>
  <c r="T100" i="22" s="1"/>
  <c r="J90" i="22"/>
  <c r="F19" i="22"/>
  <c r="C41" i="22"/>
  <c r="S90" i="22"/>
  <c r="R36" i="22"/>
  <c r="R37" i="22" s="1"/>
  <c r="R13" i="22"/>
  <c r="R80" i="22" s="1"/>
  <c r="R19" i="22"/>
  <c r="S98" i="22"/>
  <c r="AD93" i="22"/>
  <c r="F76" i="22"/>
  <c r="F72" i="22"/>
  <c r="W36" i="22"/>
  <c r="W11" i="22"/>
  <c r="AA31" i="22" s="1"/>
  <c r="AD36" i="22"/>
  <c r="AD11" i="22"/>
  <c r="AH31" i="22" s="1"/>
  <c r="X76" i="22"/>
  <c r="X72" i="22"/>
  <c r="AE76" i="22"/>
  <c r="AE72" i="22"/>
  <c r="V76" i="22"/>
  <c r="V72" i="22"/>
  <c r="N42" i="22"/>
  <c r="N27" i="22"/>
  <c r="AA90" i="22"/>
  <c r="R90" i="22"/>
  <c r="AC78" i="22"/>
  <c r="L13" i="22"/>
  <c r="L19" i="22"/>
  <c r="S38" i="22"/>
  <c r="S37" i="22" s="1"/>
  <c r="S13" i="22"/>
  <c r="S19" i="22"/>
  <c r="F94" i="22"/>
  <c r="C27" i="22"/>
  <c r="C42" i="22"/>
  <c r="O76" i="22"/>
  <c r="O72" i="22"/>
  <c r="C38" i="22"/>
  <c r="C37" i="22" s="1"/>
  <c r="C13" i="22"/>
  <c r="C40" i="22" s="1"/>
  <c r="C19" i="22"/>
  <c r="AE90" i="22"/>
  <c r="P76" i="22"/>
  <c r="P72" i="22"/>
  <c r="W76" i="22"/>
  <c r="W72" i="22"/>
  <c r="N76" i="22"/>
  <c r="N72" i="22"/>
  <c r="F42" i="22"/>
  <c r="F27" i="22"/>
  <c r="AC42" i="22"/>
  <c r="AC33" i="22"/>
  <c r="AE36" i="22"/>
  <c r="AB76" i="22"/>
  <c r="AB72" i="22"/>
  <c r="AB99" i="22"/>
  <c r="L90" i="22"/>
  <c r="K13" i="22"/>
  <c r="K38" i="22"/>
  <c r="K37" i="22" s="1"/>
  <c r="K19" i="22"/>
  <c r="Z40" i="22"/>
  <c r="Q19" i="22"/>
  <c r="Q38" i="22"/>
  <c r="Q37" i="22" s="1"/>
  <c r="Q13" i="22"/>
  <c r="J80" i="22"/>
  <c r="J40" i="22"/>
  <c r="J39" i="22" s="1"/>
  <c r="S76" i="22"/>
  <c r="S72" i="22"/>
  <c r="O90" i="22"/>
  <c r="G76" i="22"/>
  <c r="G72" i="22"/>
  <c r="AC90" i="22"/>
  <c r="T90" i="22"/>
  <c r="M42" i="22"/>
  <c r="M33" i="22"/>
  <c r="M27" i="22"/>
  <c r="X11" i="22"/>
  <c r="X36" i="22"/>
  <c r="O36" i="22"/>
  <c r="O11" i="22"/>
  <c r="S31" i="22" s="1"/>
  <c r="V36" i="22"/>
  <c r="V11" i="22"/>
  <c r="T76" i="22"/>
  <c r="T72" i="22"/>
  <c r="P99" i="22"/>
  <c r="Y42" i="22"/>
  <c r="Y33" i="22"/>
  <c r="V94" i="22"/>
  <c r="S42" i="22"/>
  <c r="S27" i="22"/>
  <c r="V93" i="22"/>
  <c r="H72" i="22"/>
  <c r="H76" i="22"/>
  <c r="U42" i="22"/>
  <c r="U33" i="22"/>
  <c r="U27" i="22"/>
  <c r="H38" i="22"/>
  <c r="H37" i="22" s="1"/>
  <c r="H13" i="22"/>
  <c r="K76" i="22"/>
  <c r="K72" i="22"/>
  <c r="AD90" i="22"/>
  <c r="G90" i="22"/>
  <c r="U90" i="22"/>
  <c r="L76" i="22"/>
  <c r="L72" i="22"/>
  <c r="V90" i="22"/>
  <c r="K98" i="22"/>
  <c r="K100" i="22" s="1"/>
  <c r="E42" i="22"/>
  <c r="E27" i="22"/>
  <c r="G36" i="22"/>
  <c r="G11" i="22"/>
  <c r="K31" i="22" s="1"/>
  <c r="K90" i="22"/>
  <c r="N36" i="22"/>
  <c r="N11" i="22"/>
  <c r="AE41" i="22"/>
  <c r="AE23" i="22"/>
  <c r="AE94" i="22" s="1"/>
  <c r="AC11" i="22"/>
  <c r="AG31" i="22" s="1"/>
  <c r="AC36" i="22"/>
  <c r="H99" i="22"/>
  <c r="I19" i="22"/>
  <c r="I38" i="22"/>
  <c r="I37" i="22" s="1"/>
  <c r="I13" i="22"/>
  <c r="F38" i="22"/>
  <c r="F37" i="22" s="1"/>
  <c r="F13" i="22"/>
  <c r="AA42" i="22"/>
  <c r="AD94" i="22"/>
  <c r="O99" i="22"/>
  <c r="Y90" i="22"/>
  <c r="X90" i="22"/>
  <c r="Y76" i="22"/>
  <c r="Y72" i="22"/>
  <c r="M90" i="22"/>
  <c r="F90" i="22"/>
  <c r="Y11" i="22"/>
  <c r="Y36" i="22"/>
  <c r="J78" i="22"/>
  <c r="Z41" i="22"/>
  <c r="Z23" i="22"/>
  <c r="AD33" i="22" s="1"/>
  <c r="U78" i="22"/>
  <c r="L42" i="22"/>
  <c r="L27" i="22"/>
  <c r="F93" i="22"/>
  <c r="X41" i="22"/>
  <c r="X23" i="22"/>
  <c r="N93" i="22"/>
  <c r="W41" i="22"/>
  <c r="W23" i="22"/>
  <c r="U11" i="22"/>
  <c r="U36" i="22"/>
  <c r="Q42" i="22"/>
  <c r="Q33" i="22"/>
  <c r="Q27" i="22"/>
  <c r="N94" i="22"/>
  <c r="K42" i="22"/>
  <c r="K27" i="22"/>
  <c r="AA76" i="22"/>
  <c r="AA72" i="22"/>
  <c r="W90" i="22"/>
  <c r="Q90" i="22"/>
  <c r="Q76" i="22"/>
  <c r="Q72" i="22"/>
  <c r="AA99" i="22"/>
  <c r="AD42" i="22"/>
  <c r="M78" i="22"/>
  <c r="R41" i="22"/>
  <c r="R23" i="22"/>
  <c r="V33" i="22" s="1"/>
  <c r="P41" i="22"/>
  <c r="P23" i="22"/>
  <c r="Z90" i="22"/>
  <c r="O41" i="22"/>
  <c r="O23" i="22"/>
  <c r="O94" i="22" s="1"/>
  <c r="M36" i="22"/>
  <c r="M11" i="22"/>
  <c r="D36" i="22"/>
  <c r="D11" i="22"/>
  <c r="H31" i="22" s="1"/>
  <c r="AB80" i="22"/>
  <c r="P38" i="22"/>
  <c r="P37" i="22" s="1"/>
  <c r="P13" i="22"/>
  <c r="I90" i="22"/>
  <c r="F99" i="22"/>
  <c r="I76" i="22"/>
  <c r="I72" i="22"/>
  <c r="AB90" i="22"/>
  <c r="S99" i="22"/>
  <c r="AD76" i="22"/>
  <c r="AD72" i="22"/>
  <c r="V42" i="22"/>
  <c r="J41" i="22"/>
  <c r="J23" i="22"/>
  <c r="L94" i="22" s="1"/>
  <c r="H41" i="22"/>
  <c r="H23" i="22"/>
  <c r="G41" i="22"/>
  <c r="G23" i="22"/>
  <c r="E36" i="22"/>
  <c r="E11" i="22"/>
  <c r="N90" i="22"/>
  <c r="T38" i="22"/>
  <c r="T37" i="22" s="1"/>
  <c r="T31" i="22"/>
  <c r="T13" i="22"/>
  <c r="T19" i="22"/>
  <c r="AA13" i="22"/>
  <c r="AA38" i="22"/>
  <c r="AA37" i="22" s="1"/>
  <c r="AA19" i="22"/>
  <c r="I42" i="22"/>
  <c r="I33" i="22"/>
  <c r="I27" i="22"/>
  <c r="S41" i="20"/>
  <c r="Y90" i="20"/>
  <c r="M90" i="20"/>
  <c r="K41" i="20"/>
  <c r="R19" i="20"/>
  <c r="Z38" i="20"/>
  <c r="Z37" i="20" s="1"/>
  <c r="Z13" i="20"/>
  <c r="Z80" i="20" s="1"/>
  <c r="Z31" i="20"/>
  <c r="AE98" i="20"/>
  <c r="AE100" i="20" s="1"/>
  <c r="G98" i="20"/>
  <c r="G100" i="20" s="1"/>
  <c r="H98" i="20"/>
  <c r="H100" i="20" s="1"/>
  <c r="S42" i="20"/>
  <c r="R93" i="20"/>
  <c r="G90" i="20"/>
  <c r="Z98" i="20"/>
  <c r="Z100" i="20" s="1"/>
  <c r="Y98" i="20"/>
  <c r="J36" i="20"/>
  <c r="J11" i="20"/>
  <c r="J98" i="20" s="1"/>
  <c r="J100" i="20" s="1"/>
  <c r="AD76" i="20"/>
  <c r="AD72" i="20"/>
  <c r="I38" i="20"/>
  <c r="I37" i="20" s="1"/>
  <c r="I31" i="20"/>
  <c r="I13" i="20"/>
  <c r="I19" i="20"/>
  <c r="L76" i="20"/>
  <c r="L72" i="20"/>
  <c r="I42" i="20"/>
  <c r="P72" i="20"/>
  <c r="AE76" i="20"/>
  <c r="AE72" i="20"/>
  <c r="AA90" i="20"/>
  <c r="S78" i="20"/>
  <c r="AD90" i="20"/>
  <c r="R90" i="20"/>
  <c r="X41" i="20"/>
  <c r="X23" i="20"/>
  <c r="AB33" i="20" s="1"/>
  <c r="U41" i="20"/>
  <c r="U23" i="20"/>
  <c r="Y33" i="20" s="1"/>
  <c r="AA36" i="20"/>
  <c r="AA11" i="20"/>
  <c r="P36" i="20"/>
  <c r="P11" i="20"/>
  <c r="AA42" i="20"/>
  <c r="AA33" i="20"/>
  <c r="J42" i="20"/>
  <c r="D38" i="20"/>
  <c r="D37" i="20" s="1"/>
  <c r="D13" i="20"/>
  <c r="D40" i="20" s="1"/>
  <c r="D19" i="20"/>
  <c r="N38" i="20"/>
  <c r="N37" i="20" s="1"/>
  <c r="N13" i="20"/>
  <c r="O38" i="20"/>
  <c r="O37" i="20" s="1"/>
  <c r="O31" i="20"/>
  <c r="O13" i="20"/>
  <c r="O19" i="20"/>
  <c r="W33" i="20"/>
  <c r="W42" i="20"/>
  <c r="D42" i="20"/>
  <c r="I90" i="20"/>
  <c r="Y76" i="20"/>
  <c r="Y72" i="20"/>
  <c r="H72" i="20"/>
  <c r="H76" i="20"/>
  <c r="W76" i="20"/>
  <c r="W72" i="20"/>
  <c r="S90" i="20"/>
  <c r="AB90" i="20"/>
  <c r="M23" i="20"/>
  <c r="Q33" i="20" s="1"/>
  <c r="M41" i="20"/>
  <c r="S36" i="20"/>
  <c r="S11" i="20"/>
  <c r="W31" i="20" s="1"/>
  <c r="V76" i="20"/>
  <c r="V72" i="20"/>
  <c r="I98" i="20"/>
  <c r="I100" i="20" s="1"/>
  <c r="AB42" i="20"/>
  <c r="E38" i="20"/>
  <c r="E37" i="20" s="1"/>
  <c r="E13" i="20"/>
  <c r="E40" i="20" s="1"/>
  <c r="P33" i="20"/>
  <c r="V38" i="20"/>
  <c r="V37" i="20" s="1"/>
  <c r="V13" i="20"/>
  <c r="E19" i="20"/>
  <c r="AC90" i="20"/>
  <c r="Q76" i="20"/>
  <c r="Q72" i="20"/>
  <c r="Q78" i="20" s="1"/>
  <c r="O76" i="20"/>
  <c r="O72" i="20"/>
  <c r="K90" i="20"/>
  <c r="V90" i="20"/>
  <c r="R78" i="20"/>
  <c r="V41" i="20"/>
  <c r="V23" i="20"/>
  <c r="Z33" i="20" s="1"/>
  <c r="E23" i="20"/>
  <c r="E41" i="20"/>
  <c r="AD41" i="20"/>
  <c r="AD23" i="20"/>
  <c r="AB13" i="20"/>
  <c r="AF32" i="20" s="1"/>
  <c r="AB19" i="20"/>
  <c r="AB31" i="20"/>
  <c r="AB38" i="20"/>
  <c r="AB37" i="20" s="1"/>
  <c r="F13" i="20"/>
  <c r="F38" i="20"/>
  <c r="F37" i="20" s="1"/>
  <c r="K38" i="20"/>
  <c r="K37" i="20" s="1"/>
  <c r="K13" i="20"/>
  <c r="K19" i="20"/>
  <c r="K31" i="20"/>
  <c r="O42" i="20"/>
  <c r="X38" i="20"/>
  <c r="X37" i="20" s="1"/>
  <c r="X31" i="20"/>
  <c r="X13" i="20"/>
  <c r="X19" i="20"/>
  <c r="V19" i="20"/>
  <c r="AE38" i="20"/>
  <c r="AE37" i="20" s="1"/>
  <c r="AE19" i="20"/>
  <c r="X76" i="20"/>
  <c r="X72" i="20"/>
  <c r="I72" i="20"/>
  <c r="I76" i="20"/>
  <c r="L99" i="20"/>
  <c r="G76" i="20"/>
  <c r="G72" i="20"/>
  <c r="J78" i="20"/>
  <c r="K78" i="20"/>
  <c r="N41" i="20"/>
  <c r="N23" i="20"/>
  <c r="R33" i="20" s="1"/>
  <c r="L90" i="20"/>
  <c r="N76" i="20"/>
  <c r="N72" i="20"/>
  <c r="AC38" i="20"/>
  <c r="AC37" i="20" s="1"/>
  <c r="AC31" i="20"/>
  <c r="AC13" i="20"/>
  <c r="AG32" i="20" s="1"/>
  <c r="Y42" i="20"/>
  <c r="AB94" i="20"/>
  <c r="T13" i="20"/>
  <c r="T38" i="20"/>
  <c r="T37" i="20" s="1"/>
  <c r="T19" i="20"/>
  <c r="H33" i="20"/>
  <c r="H42" i="20"/>
  <c r="J94" i="20"/>
  <c r="G42" i="20"/>
  <c r="T42" i="20"/>
  <c r="J93" i="20"/>
  <c r="AE90" i="20"/>
  <c r="AC76" i="20"/>
  <c r="AC72" i="20"/>
  <c r="N90" i="20"/>
  <c r="O98" i="20"/>
  <c r="O100" i="20" s="1"/>
  <c r="Z78" i="20"/>
  <c r="F41" i="20"/>
  <c r="F23" i="20"/>
  <c r="J33" i="20" s="1"/>
  <c r="T90" i="20"/>
  <c r="Z90" i="20"/>
  <c r="AC94" i="20"/>
  <c r="Z42" i="20"/>
  <c r="H38" i="20"/>
  <c r="H37" i="20" s="1"/>
  <c r="H31" i="20"/>
  <c r="H19" i="20"/>
  <c r="H13" i="20"/>
  <c r="G38" i="20"/>
  <c r="G37" i="20" s="1"/>
  <c r="G13" i="20"/>
  <c r="G19" i="20"/>
  <c r="H90" i="20"/>
  <c r="W90" i="20"/>
  <c r="U76" i="20"/>
  <c r="U72" i="20"/>
  <c r="AA78" i="20"/>
  <c r="M98" i="20"/>
  <c r="M100" i="20" s="1"/>
  <c r="F76" i="20"/>
  <c r="Y38" i="20"/>
  <c r="Y37" i="20" s="1"/>
  <c r="Y13" i="20"/>
  <c r="Y19" i="20"/>
  <c r="AB76" i="20"/>
  <c r="AB72" i="20"/>
  <c r="Q42" i="20"/>
  <c r="K33" i="20"/>
  <c r="L42" i="20"/>
  <c r="L33" i="20"/>
  <c r="M38" i="20"/>
  <c r="M37" i="20" s="1"/>
  <c r="M31" i="20"/>
  <c r="M13" i="20"/>
  <c r="K93" i="20"/>
  <c r="AD99" i="20"/>
  <c r="O90" i="20"/>
  <c r="Y99" i="20"/>
  <c r="M76" i="20"/>
  <c r="M72" i="20"/>
  <c r="X99" i="20"/>
  <c r="F90" i="20"/>
  <c r="N98" i="20"/>
  <c r="N100" i="20" s="1"/>
  <c r="Q38" i="20"/>
  <c r="Q37" i="20" s="1"/>
  <c r="Q31" i="20"/>
  <c r="Q13" i="20"/>
  <c r="Q19" i="20"/>
  <c r="AC42" i="20"/>
  <c r="AC33" i="20"/>
  <c r="T76" i="20"/>
  <c r="T72" i="20"/>
  <c r="R42" i="20"/>
  <c r="L13" i="20"/>
  <c r="L19" i="20"/>
  <c r="L31" i="20"/>
  <c r="L38" i="20"/>
  <c r="L37" i="20" s="1"/>
  <c r="AD31" i="20"/>
  <c r="AD38" i="20"/>
  <c r="AD37" i="20" s="1"/>
  <c r="AD13" i="20"/>
  <c r="AH32" i="20" s="1"/>
  <c r="AE33" i="20"/>
  <c r="AE42" i="20"/>
  <c r="W38" i="20"/>
  <c r="W37" i="20" s="1"/>
  <c r="W13" i="20"/>
  <c r="W19" i="20"/>
  <c r="F19" i="20"/>
  <c r="F13" i="28" l="1"/>
  <c r="AE42" i="28"/>
  <c r="M33" i="28"/>
  <c r="M27" i="28"/>
  <c r="L100" i="27"/>
  <c r="G39" i="27"/>
  <c r="AA77" i="27"/>
  <c r="R79" i="27"/>
  <c r="AB94" i="21"/>
  <c r="R94" i="21"/>
  <c r="P77" i="21"/>
  <c r="P31" i="22"/>
  <c r="Z39" i="22"/>
  <c r="L31" i="22"/>
  <c r="L38" i="22"/>
  <c r="L37" i="22" s="1"/>
  <c r="L77" i="22"/>
  <c r="AF94" i="22"/>
  <c r="AF93" i="22"/>
  <c r="S93" i="20"/>
  <c r="R94" i="20"/>
  <c r="T33" i="20"/>
  <c r="AC13" i="28"/>
  <c r="AG32" i="28" s="1"/>
  <c r="R31" i="28"/>
  <c r="J13" i="28"/>
  <c r="F38" i="28"/>
  <c r="F37" i="28" s="1"/>
  <c r="F98" i="28"/>
  <c r="AI31" i="28"/>
  <c r="AC98" i="28"/>
  <c r="AC38" i="28"/>
  <c r="AC37" i="28" s="1"/>
  <c r="J31" i="28"/>
  <c r="G98" i="28"/>
  <c r="J38" i="28"/>
  <c r="J37" i="28" s="1"/>
  <c r="AF98" i="27"/>
  <c r="AF100" i="27" s="1"/>
  <c r="Z31" i="27"/>
  <c r="AI33" i="27"/>
  <c r="AH93" i="27"/>
  <c r="AH94" i="27"/>
  <c r="F77" i="27"/>
  <c r="K77" i="27"/>
  <c r="AF94" i="27"/>
  <c r="AF93" i="27"/>
  <c r="AG98" i="27"/>
  <c r="AG100" i="27" s="1"/>
  <c r="AB100" i="27"/>
  <c r="AG93" i="27"/>
  <c r="AE98" i="21"/>
  <c r="AE100" i="21" s="1"/>
  <c r="AF31" i="21"/>
  <c r="T94" i="21"/>
  <c r="AF98" i="21"/>
  <c r="AF100" i="21" s="1"/>
  <c r="G77" i="21"/>
  <c r="AI32" i="21"/>
  <c r="AH77" i="21"/>
  <c r="AH79" i="21"/>
  <c r="AG32" i="21"/>
  <c r="AF79" i="21"/>
  <c r="AF77" i="21"/>
  <c r="AG77" i="21"/>
  <c r="Q98" i="26"/>
  <c r="Q100" i="26" s="1"/>
  <c r="AI32" i="26"/>
  <c r="AH77" i="26"/>
  <c r="AH79" i="26"/>
  <c r="AF98" i="26"/>
  <c r="AF100" i="26" s="1"/>
  <c r="AG31" i="26"/>
  <c r="J98" i="26"/>
  <c r="J100" i="26" s="1"/>
  <c r="AH33" i="26"/>
  <c r="AG94" i="26"/>
  <c r="AG93" i="26"/>
  <c r="AF93" i="26"/>
  <c r="AF94" i="26"/>
  <c r="AI31" i="26"/>
  <c r="AH98" i="26"/>
  <c r="AH100" i="26" s="1"/>
  <c r="AF33" i="26"/>
  <c r="AE93" i="26"/>
  <c r="AG98" i="26"/>
  <c r="AG100" i="26" s="1"/>
  <c r="AI33" i="22"/>
  <c r="AH94" i="22"/>
  <c r="AH93" i="22"/>
  <c r="AF98" i="22"/>
  <c r="AF100" i="22" s="1"/>
  <c r="AG93" i="22"/>
  <c r="AG98" i="22"/>
  <c r="AG100" i="22" s="1"/>
  <c r="AC98" i="22"/>
  <c r="AC100" i="22" s="1"/>
  <c r="AI32" i="22"/>
  <c r="AH77" i="22"/>
  <c r="AH79" i="22"/>
  <c r="AG94" i="22"/>
  <c r="R98" i="20"/>
  <c r="R100" i="20" s="1"/>
  <c r="R40" i="20"/>
  <c r="U94" i="20"/>
  <c r="R38" i="20"/>
  <c r="R37" i="20" s="1"/>
  <c r="U31" i="20"/>
  <c r="AH33" i="20"/>
  <c r="AG93" i="20"/>
  <c r="AG94" i="20"/>
  <c r="V31" i="20"/>
  <c r="R31" i="20"/>
  <c r="AI32" i="20"/>
  <c r="AH79" i="20"/>
  <c r="AH77" i="20"/>
  <c r="AC19" i="28"/>
  <c r="AA37" i="28"/>
  <c r="M42" i="28"/>
  <c r="P94" i="28"/>
  <c r="AF98" i="28"/>
  <c r="AF100" i="28" s="1"/>
  <c r="AE13" i="28"/>
  <c r="U13" i="28"/>
  <c r="U80" i="28" s="1"/>
  <c r="AE31" i="28"/>
  <c r="AE38" i="28"/>
  <c r="AE37" i="28" s="1"/>
  <c r="AD98" i="28"/>
  <c r="AG94" i="28"/>
  <c r="AG93" i="28"/>
  <c r="AE19" i="28"/>
  <c r="AD13" i="28"/>
  <c r="AD80" i="28" s="1"/>
  <c r="AC42" i="28"/>
  <c r="AG33" i="28"/>
  <c r="AD19" i="28"/>
  <c r="AG98" i="28"/>
  <c r="AG100" i="28" s="1"/>
  <c r="AG77" i="20"/>
  <c r="AG79" i="20"/>
  <c r="T31" i="20"/>
  <c r="W98" i="20"/>
  <c r="W100" i="20" s="1"/>
  <c r="T93" i="20"/>
  <c r="T94" i="20"/>
  <c r="Y31" i="20"/>
  <c r="P98" i="20"/>
  <c r="P100" i="20" s="1"/>
  <c r="S94" i="20"/>
  <c r="U13" i="20"/>
  <c r="X79" i="20" s="1"/>
  <c r="M94" i="20"/>
  <c r="X98" i="20"/>
  <c r="X100" i="20" s="1"/>
  <c r="O94" i="20"/>
  <c r="U38" i="20"/>
  <c r="U37" i="20" s="1"/>
  <c r="K94" i="20"/>
  <c r="AF77" i="20"/>
  <c r="AF79" i="20"/>
  <c r="L94" i="20"/>
  <c r="AF93" i="20"/>
  <c r="L93" i="20"/>
  <c r="AF94" i="20"/>
  <c r="X98" i="26"/>
  <c r="X100" i="26" s="1"/>
  <c r="R39" i="26"/>
  <c r="AA98" i="26"/>
  <c r="AA100" i="26" s="1"/>
  <c r="AE98" i="28"/>
  <c r="AD31" i="28"/>
  <c r="L37" i="28"/>
  <c r="N13" i="28"/>
  <c r="N40" i="28" s="1"/>
  <c r="N38" i="28"/>
  <c r="N37" i="28" s="1"/>
  <c r="N31" i="28"/>
  <c r="T19" i="28"/>
  <c r="U31" i="28"/>
  <c r="X42" i="28"/>
  <c r="Z98" i="28"/>
  <c r="AC31" i="28"/>
  <c r="U38" i="28"/>
  <c r="U37" i="28" s="1"/>
  <c r="T38" i="28"/>
  <c r="T37" i="28" s="1"/>
  <c r="X94" i="28"/>
  <c r="V13" i="28"/>
  <c r="V80" i="28" s="1"/>
  <c r="X33" i="28"/>
  <c r="Z94" i="28"/>
  <c r="V38" i="28"/>
  <c r="V37" i="28" s="1"/>
  <c r="W31" i="28"/>
  <c r="S31" i="28"/>
  <c r="Z31" i="28"/>
  <c r="O98" i="28"/>
  <c r="M13" i="28"/>
  <c r="M40" i="28" s="1"/>
  <c r="M39" i="28" s="1"/>
  <c r="M31" i="28"/>
  <c r="M19" i="28"/>
  <c r="S13" i="28"/>
  <c r="S80" i="28" s="1"/>
  <c r="P98" i="28"/>
  <c r="W98" i="28"/>
  <c r="S38" i="28"/>
  <c r="S37" i="28" s="1"/>
  <c r="U98" i="28"/>
  <c r="AF94" i="28"/>
  <c r="AF93" i="28"/>
  <c r="AB94" i="28"/>
  <c r="AE33" i="28"/>
  <c r="V98" i="28"/>
  <c r="G32" i="20"/>
  <c r="U98" i="20"/>
  <c r="U100" i="20" s="1"/>
  <c r="AD98" i="20"/>
  <c r="AD100" i="20" s="1"/>
  <c r="S33" i="20"/>
  <c r="W94" i="20"/>
  <c r="K42" i="20"/>
  <c r="C39" i="20"/>
  <c r="T77" i="22"/>
  <c r="Q98" i="22"/>
  <c r="Q100" i="22" s="1"/>
  <c r="AE93" i="22"/>
  <c r="W93" i="22"/>
  <c r="N98" i="28"/>
  <c r="K13" i="28"/>
  <c r="O32" i="28" s="1"/>
  <c r="M98" i="28"/>
  <c r="Y98" i="28"/>
  <c r="K31" i="28"/>
  <c r="AA94" i="28"/>
  <c r="C13" i="28"/>
  <c r="C40" i="28" s="1"/>
  <c r="V31" i="28"/>
  <c r="K38" i="28"/>
  <c r="K37" i="28" s="1"/>
  <c r="C19" i="28"/>
  <c r="C38" i="28"/>
  <c r="C37" i="28" s="1"/>
  <c r="G31" i="28"/>
  <c r="K19" i="28"/>
  <c r="T77" i="27"/>
  <c r="P94" i="27"/>
  <c r="AE98" i="27"/>
  <c r="AE100" i="27" s="1"/>
  <c r="H93" i="27"/>
  <c r="X98" i="27"/>
  <c r="X100" i="27" s="1"/>
  <c r="H94" i="21"/>
  <c r="M98" i="21"/>
  <c r="M100" i="21" s="1"/>
  <c r="G94" i="21"/>
  <c r="T94" i="26"/>
  <c r="O98" i="26"/>
  <c r="O100" i="26" s="1"/>
  <c r="R80" i="26"/>
  <c r="AE98" i="26"/>
  <c r="AE100" i="26" s="1"/>
  <c r="X98" i="22"/>
  <c r="X100" i="22" s="1"/>
  <c r="S100" i="22"/>
  <c r="R98" i="22"/>
  <c r="R100" i="22" s="1"/>
  <c r="AB31" i="28"/>
  <c r="AA98" i="28"/>
  <c r="R19" i="28"/>
  <c r="R38" i="28"/>
  <c r="R37" i="28" s="1"/>
  <c r="R13" i="28"/>
  <c r="H98" i="28"/>
  <c r="T98" i="28"/>
  <c r="T31" i="28"/>
  <c r="O80" i="28"/>
  <c r="O40" i="28"/>
  <c r="O39" i="28" s="1"/>
  <c r="J80" i="28"/>
  <c r="J40" i="28"/>
  <c r="J39" i="28" s="1"/>
  <c r="J32" i="28"/>
  <c r="X98" i="28"/>
  <c r="AB80" i="28"/>
  <c r="AB40" i="28"/>
  <c r="AB39" i="28" s="1"/>
  <c r="Z80" i="28"/>
  <c r="Z40" i="28"/>
  <c r="Z39" i="28" s="1"/>
  <c r="H31" i="28"/>
  <c r="H38" i="28"/>
  <c r="H37" i="28" s="1"/>
  <c r="H19" i="28"/>
  <c r="H13" i="28"/>
  <c r="L32" i="28" s="1"/>
  <c r="Q98" i="28"/>
  <c r="Q94" i="28"/>
  <c r="N42" i="28"/>
  <c r="N27" i="28"/>
  <c r="N33" i="28"/>
  <c r="O94" i="28"/>
  <c r="F80" i="28"/>
  <c r="F40" i="28"/>
  <c r="F39" i="28" s="1"/>
  <c r="I94" i="28"/>
  <c r="F42" i="28"/>
  <c r="F27" i="28"/>
  <c r="G94" i="28"/>
  <c r="AD42" i="28"/>
  <c r="AD33" i="28"/>
  <c r="AE94" i="28"/>
  <c r="L98" i="28"/>
  <c r="Y38" i="28"/>
  <c r="Y37" i="28" s="1"/>
  <c r="Y31" i="28"/>
  <c r="Y13" i="28"/>
  <c r="Y19" i="28"/>
  <c r="E40" i="28"/>
  <c r="E39" i="28" s="1"/>
  <c r="AD94" i="28"/>
  <c r="AA33" i="28"/>
  <c r="AA42" i="28"/>
  <c r="AC94" i="28"/>
  <c r="Z42" i="28"/>
  <c r="Z33" i="28"/>
  <c r="T80" i="28"/>
  <c r="T40" i="28"/>
  <c r="Q38" i="28"/>
  <c r="Q37" i="28" s="1"/>
  <c r="Q31" i="28"/>
  <c r="Q13" i="28"/>
  <c r="Q19" i="28"/>
  <c r="W80" i="28"/>
  <c r="W40" i="28"/>
  <c r="W39" i="28" s="1"/>
  <c r="S98" i="28"/>
  <c r="U94" i="28"/>
  <c r="R42" i="28"/>
  <c r="R33" i="28"/>
  <c r="R27" i="28"/>
  <c r="T94" i="28"/>
  <c r="S94" i="28"/>
  <c r="X31" i="28"/>
  <c r="X38" i="28"/>
  <c r="X37" i="28" s="1"/>
  <c r="X13" i="28"/>
  <c r="X19" i="28"/>
  <c r="J98" i="28"/>
  <c r="G80" i="28"/>
  <c r="G40" i="28"/>
  <c r="G39" i="28" s="1"/>
  <c r="V94" i="28"/>
  <c r="S33" i="28"/>
  <c r="S42" i="28"/>
  <c r="S27" i="28"/>
  <c r="Y94" i="28"/>
  <c r="V42" i="28"/>
  <c r="V33" i="28"/>
  <c r="W94" i="28"/>
  <c r="D39" i="28"/>
  <c r="I98" i="28"/>
  <c r="AE40" i="28"/>
  <c r="AE39" i="28" s="1"/>
  <c r="L80" i="28"/>
  <c r="L40" i="28"/>
  <c r="L39" i="28" s="1"/>
  <c r="P19" i="28"/>
  <c r="P38" i="28"/>
  <c r="P37" i="28" s="1"/>
  <c r="P31" i="28"/>
  <c r="P13" i="28"/>
  <c r="T32" i="28" s="1"/>
  <c r="I38" i="28"/>
  <c r="I37" i="28" s="1"/>
  <c r="I31" i="28"/>
  <c r="I13" i="28"/>
  <c r="I19" i="28"/>
  <c r="N94" i="28"/>
  <c r="K33" i="28"/>
  <c r="K42" i="28"/>
  <c r="K27" i="28"/>
  <c r="AA80" i="28"/>
  <c r="AA40" i="28"/>
  <c r="AA39" i="28" s="1"/>
  <c r="AA32" i="28"/>
  <c r="M94" i="28"/>
  <c r="J42" i="28"/>
  <c r="J33" i="28"/>
  <c r="J27" i="28"/>
  <c r="K94" i="28"/>
  <c r="L94" i="28"/>
  <c r="F94" i="28"/>
  <c r="C42" i="28"/>
  <c r="C27" i="28"/>
  <c r="R98" i="28"/>
  <c r="K98" i="28"/>
  <c r="O98" i="27"/>
  <c r="O100" i="27" s="1"/>
  <c r="I77" i="27"/>
  <c r="W98" i="27"/>
  <c r="W100" i="27" s="1"/>
  <c r="R77" i="27"/>
  <c r="X94" i="27"/>
  <c r="Z79" i="27"/>
  <c r="Q31" i="27"/>
  <c r="K94" i="27"/>
  <c r="H42" i="27"/>
  <c r="H33" i="27"/>
  <c r="H27" i="27"/>
  <c r="K93" i="27"/>
  <c r="J80" i="27"/>
  <c r="J40" i="27"/>
  <c r="J39" i="27" s="1"/>
  <c r="J32" i="27"/>
  <c r="R94" i="27"/>
  <c r="O42" i="27"/>
  <c r="O33" i="27"/>
  <c r="O27" i="27"/>
  <c r="Q93" i="27"/>
  <c r="Q94" i="27"/>
  <c r="R93" i="27"/>
  <c r="H77" i="27"/>
  <c r="AB79" i="27"/>
  <c r="AB78" i="27"/>
  <c r="T79" i="27"/>
  <c r="T78" i="27"/>
  <c r="I79" i="27"/>
  <c r="I78" i="27"/>
  <c r="S77" i="27"/>
  <c r="M78" i="27"/>
  <c r="Z80" i="27"/>
  <c r="Z40" i="27"/>
  <c r="Z39" i="27" s="1"/>
  <c r="Q78" i="27"/>
  <c r="AC31" i="27"/>
  <c r="AC38" i="27"/>
  <c r="AC37" i="27" s="1"/>
  <c r="AC19" i="27"/>
  <c r="AC13" i="27"/>
  <c r="AD98" i="27"/>
  <c r="AD100" i="27" s="1"/>
  <c r="S94" i="27"/>
  <c r="P42" i="27"/>
  <c r="P33" i="27"/>
  <c r="P27" i="27"/>
  <c r="S93" i="27"/>
  <c r="H80" i="27"/>
  <c r="H40" i="27"/>
  <c r="H39" i="27" s="1"/>
  <c r="H32" i="27"/>
  <c r="J77" i="27"/>
  <c r="E39" i="27"/>
  <c r="X40" i="27"/>
  <c r="X39" i="27" s="1"/>
  <c r="X80" i="27"/>
  <c r="X32" i="27"/>
  <c r="Z77" i="27"/>
  <c r="V94" i="27"/>
  <c r="S33" i="27"/>
  <c r="S27" i="27"/>
  <c r="V93" i="27"/>
  <c r="S42" i="27"/>
  <c r="U93" i="27"/>
  <c r="T94" i="27"/>
  <c r="T93" i="27"/>
  <c r="R80" i="27"/>
  <c r="R40" i="27"/>
  <c r="R39" i="27" s="1"/>
  <c r="Z94" i="27"/>
  <c r="W42" i="27"/>
  <c r="W33" i="27"/>
  <c r="Y93" i="27"/>
  <c r="Z93" i="27"/>
  <c r="X93" i="27"/>
  <c r="Y94" i="27"/>
  <c r="AD94" i="27"/>
  <c r="AA33" i="27"/>
  <c r="AD93" i="27"/>
  <c r="AA42" i="27"/>
  <c r="AC93" i="27"/>
  <c r="AB93" i="27"/>
  <c r="AB94" i="27"/>
  <c r="P78" i="27"/>
  <c r="AD31" i="27"/>
  <c r="AD13" i="27"/>
  <c r="AD38" i="27"/>
  <c r="AD19" i="27"/>
  <c r="Y80" i="27"/>
  <c r="Y40" i="27"/>
  <c r="Y39" i="27" s="1"/>
  <c r="G79" i="27"/>
  <c r="G78" i="27"/>
  <c r="AE42" i="27"/>
  <c r="AE33" i="27"/>
  <c r="AD78" i="27"/>
  <c r="N13" i="27"/>
  <c r="R32" i="27" s="1"/>
  <c r="N19" i="27"/>
  <c r="N38" i="27"/>
  <c r="N37" i="27" s="1"/>
  <c r="N31" i="27"/>
  <c r="R31" i="27"/>
  <c r="AD37" i="27"/>
  <c r="AB77" i="27"/>
  <c r="AE78" i="27"/>
  <c r="Q80" i="27"/>
  <c r="Q40" i="27"/>
  <c r="Q39" i="27" s="1"/>
  <c r="K78" i="27"/>
  <c r="K79" i="27"/>
  <c r="U78" i="27"/>
  <c r="P40" i="27"/>
  <c r="P39" i="27" s="1"/>
  <c r="P32" i="27"/>
  <c r="P80" i="27"/>
  <c r="O78" i="27"/>
  <c r="J79" i="27"/>
  <c r="V38" i="27"/>
  <c r="V37" i="27" s="1"/>
  <c r="V13" i="27"/>
  <c r="V31" i="27"/>
  <c r="V19" i="27"/>
  <c r="L79" i="27"/>
  <c r="L78" i="27"/>
  <c r="W93" i="27"/>
  <c r="W78" i="27"/>
  <c r="F79" i="27"/>
  <c r="F78" i="27"/>
  <c r="Y78" i="27"/>
  <c r="F94" i="27"/>
  <c r="C27" i="27"/>
  <c r="C42" i="27"/>
  <c r="F93" i="27"/>
  <c r="AB32" i="27"/>
  <c r="AE93" i="27"/>
  <c r="S78" i="27"/>
  <c r="S79" i="27"/>
  <c r="V78" i="27"/>
  <c r="F80" i="27"/>
  <c r="F40" i="27"/>
  <c r="F39" i="27" s="1"/>
  <c r="M31" i="27"/>
  <c r="M19" i="27"/>
  <c r="M13" i="27"/>
  <c r="M79" i="27" s="1"/>
  <c r="M38" i="27"/>
  <c r="M37" i="27" s="1"/>
  <c r="N98" i="27"/>
  <c r="N100" i="27" s="1"/>
  <c r="M98" i="27"/>
  <c r="M100" i="27" s="1"/>
  <c r="N78" i="27"/>
  <c r="AA78" i="27"/>
  <c r="AA79" i="27"/>
  <c r="N94" i="27"/>
  <c r="K33" i="27"/>
  <c r="K27" i="27"/>
  <c r="K42" i="27"/>
  <c r="L93" i="27"/>
  <c r="M93" i="27"/>
  <c r="L94" i="27"/>
  <c r="N93" i="27"/>
  <c r="L32" i="27"/>
  <c r="AA94" i="27"/>
  <c r="X42" i="27"/>
  <c r="X33" i="27"/>
  <c r="AA93" i="27"/>
  <c r="L77" i="27"/>
  <c r="AC98" i="27"/>
  <c r="AC100" i="27" s="1"/>
  <c r="H79" i="27"/>
  <c r="H78" i="27"/>
  <c r="U31" i="27"/>
  <c r="U38" i="27"/>
  <c r="U37" i="27" s="1"/>
  <c r="U13" i="27"/>
  <c r="X79" i="27" s="1"/>
  <c r="U19" i="27"/>
  <c r="V98" i="27"/>
  <c r="V100" i="27" s="1"/>
  <c r="U98" i="27"/>
  <c r="U100" i="27" s="1"/>
  <c r="AC78" i="27"/>
  <c r="J94" i="27"/>
  <c r="G42" i="27"/>
  <c r="G27" i="27"/>
  <c r="G33" i="27"/>
  <c r="J93" i="27"/>
  <c r="I94" i="27"/>
  <c r="I93" i="27"/>
  <c r="AE94" i="27"/>
  <c r="G77" i="27"/>
  <c r="T32" i="27"/>
  <c r="X78" i="27"/>
  <c r="I80" i="27"/>
  <c r="I40" i="27"/>
  <c r="I39" i="27" s="1"/>
  <c r="I32" i="27"/>
  <c r="H94" i="27"/>
  <c r="P93" i="27"/>
  <c r="J32" i="21"/>
  <c r="Y77" i="21"/>
  <c r="I77" i="21"/>
  <c r="N98" i="21"/>
  <c r="N100" i="21" s="1"/>
  <c r="L94" i="21"/>
  <c r="T98" i="21"/>
  <c r="T100" i="21" s="1"/>
  <c r="Z94" i="21"/>
  <c r="O80" i="21"/>
  <c r="O40" i="21"/>
  <c r="O39" i="21" s="1"/>
  <c r="R77" i="21"/>
  <c r="AA38" i="21"/>
  <c r="AA37" i="21" s="1"/>
  <c r="AA31" i="21"/>
  <c r="AA19" i="21"/>
  <c r="AA13" i="21"/>
  <c r="AB98" i="21"/>
  <c r="AB100" i="21" s="1"/>
  <c r="W80" i="21"/>
  <c r="W40" i="21"/>
  <c r="W39" i="21" s="1"/>
  <c r="Z77" i="21"/>
  <c r="AE80" i="21"/>
  <c r="AE40" i="21"/>
  <c r="AE39" i="21" s="1"/>
  <c r="M94" i="21"/>
  <c r="J33" i="21"/>
  <c r="J42" i="21"/>
  <c r="L93" i="21"/>
  <c r="M93" i="21"/>
  <c r="S78" i="21"/>
  <c r="V78" i="21"/>
  <c r="G80" i="21"/>
  <c r="G32" i="21"/>
  <c r="G40" i="21"/>
  <c r="G39" i="21" s="1"/>
  <c r="J77" i="21"/>
  <c r="Q77" i="21"/>
  <c r="N40" i="21"/>
  <c r="N39" i="21" s="1"/>
  <c r="N80" i="21"/>
  <c r="N32" i="21"/>
  <c r="Q94" i="21"/>
  <c r="N42" i="21"/>
  <c r="N33" i="21"/>
  <c r="P93" i="21"/>
  <c r="Q93" i="21"/>
  <c r="O94" i="21"/>
  <c r="Y94" i="21"/>
  <c r="V42" i="21"/>
  <c r="V33" i="21"/>
  <c r="Y93" i="21"/>
  <c r="X93" i="21"/>
  <c r="W94" i="21"/>
  <c r="S94" i="21"/>
  <c r="P42" i="21"/>
  <c r="P33" i="21"/>
  <c r="S93" i="21"/>
  <c r="T33" i="21"/>
  <c r="R93" i="21"/>
  <c r="J79" i="21"/>
  <c r="U98" i="21"/>
  <c r="U100" i="21" s="1"/>
  <c r="AA94" i="21"/>
  <c r="X42" i="21"/>
  <c r="X33" i="21"/>
  <c r="AA93" i="21"/>
  <c r="Z93" i="21"/>
  <c r="K98" i="21"/>
  <c r="K100" i="21" s="1"/>
  <c r="AE78" i="21"/>
  <c r="I80" i="21"/>
  <c r="I40" i="21"/>
  <c r="I39" i="21" s="1"/>
  <c r="I32" i="21"/>
  <c r="F79" i="21"/>
  <c r="Q80" i="21"/>
  <c r="Q40" i="21"/>
  <c r="Q39" i="21" s="1"/>
  <c r="Q32" i="21"/>
  <c r="O98" i="21"/>
  <c r="O100" i="21" s="1"/>
  <c r="R79" i="21"/>
  <c r="K78" i="21"/>
  <c r="W98" i="21"/>
  <c r="W100" i="21" s="1"/>
  <c r="AB38" i="21"/>
  <c r="AB37" i="21" s="1"/>
  <c r="AB31" i="21"/>
  <c r="AB13" i="21"/>
  <c r="AB19" i="21"/>
  <c r="AA78" i="21"/>
  <c r="V80" i="21"/>
  <c r="V40" i="21"/>
  <c r="V39" i="21" s="1"/>
  <c r="V32" i="21"/>
  <c r="X94" i="21"/>
  <c r="C40" i="21"/>
  <c r="C39" i="21" s="1"/>
  <c r="F77" i="21"/>
  <c r="F94" i="21"/>
  <c r="C42" i="21"/>
  <c r="F93" i="21"/>
  <c r="E40" i="21"/>
  <c r="E39" i="21" s="1"/>
  <c r="H79" i="21"/>
  <c r="H77" i="21"/>
  <c r="R32" i="21"/>
  <c r="J94" i="21"/>
  <c r="U94" i="21"/>
  <c r="R33" i="21"/>
  <c r="R42" i="21"/>
  <c r="U93" i="21"/>
  <c r="T93" i="21"/>
  <c r="I94" i="21"/>
  <c r="F42" i="21"/>
  <c r="I93" i="21"/>
  <c r="H93" i="21"/>
  <c r="AC94" i="21"/>
  <c r="Z33" i="21"/>
  <c r="Z42" i="21"/>
  <c r="AC93" i="21"/>
  <c r="X98" i="21"/>
  <c r="X100" i="21" s="1"/>
  <c r="K94" i="21"/>
  <c r="H42" i="21"/>
  <c r="H33" i="21"/>
  <c r="K93" i="21"/>
  <c r="G79" i="21"/>
  <c r="G78" i="21"/>
  <c r="M78" i="21"/>
  <c r="W93" i="21"/>
  <c r="H80" i="21"/>
  <c r="H32" i="21"/>
  <c r="H40" i="21"/>
  <c r="H39" i="21" s="1"/>
  <c r="J93" i="21"/>
  <c r="Q79" i="21"/>
  <c r="Q78" i="21"/>
  <c r="AA98" i="21"/>
  <c r="AA100" i="21" s="1"/>
  <c r="P80" i="21"/>
  <c r="P40" i="21"/>
  <c r="P39" i="21" s="1"/>
  <c r="P94" i="21"/>
  <c r="X80" i="21"/>
  <c r="X40" i="21"/>
  <c r="X39" i="21" s="1"/>
  <c r="V94" i="21"/>
  <c r="S42" i="21"/>
  <c r="V93" i="21"/>
  <c r="S33" i="21"/>
  <c r="W33" i="21"/>
  <c r="AD42" i="21"/>
  <c r="AD33" i="21"/>
  <c r="N78" i="21"/>
  <c r="AC78" i="21"/>
  <c r="AB93" i="21"/>
  <c r="M80" i="21"/>
  <c r="M40" i="21"/>
  <c r="M39" i="21" s="1"/>
  <c r="M32" i="21"/>
  <c r="U38" i="21"/>
  <c r="U37" i="21" s="1"/>
  <c r="U13" i="21"/>
  <c r="Y32" i="21" s="1"/>
  <c r="U19" i="21"/>
  <c r="U31" i="21"/>
  <c r="AD80" i="21"/>
  <c r="AD40" i="21"/>
  <c r="AD39" i="21" s="1"/>
  <c r="AD32" i="21"/>
  <c r="AC98" i="21"/>
  <c r="AC100" i="21" s="1"/>
  <c r="Z79" i="21"/>
  <c r="I79" i="21"/>
  <c r="I78" i="21"/>
  <c r="N94" i="21"/>
  <c r="K42" i="21"/>
  <c r="K33" i="21"/>
  <c r="N93" i="21"/>
  <c r="AC80" i="21"/>
  <c r="AC40" i="21"/>
  <c r="AC39" i="21" s="1"/>
  <c r="AC32" i="21"/>
  <c r="K38" i="21"/>
  <c r="K37" i="21" s="1"/>
  <c r="K31" i="21"/>
  <c r="K13" i="21"/>
  <c r="K79" i="21" s="1"/>
  <c r="K19" i="21"/>
  <c r="O31" i="21"/>
  <c r="S38" i="21"/>
  <c r="S37" i="21" s="1"/>
  <c r="S31" i="21"/>
  <c r="S19" i="21"/>
  <c r="S13" i="21"/>
  <c r="W32" i="21" s="1"/>
  <c r="AD94" i="21"/>
  <c r="AA42" i="21"/>
  <c r="AA33" i="21"/>
  <c r="AD93" i="21"/>
  <c r="Y80" i="21"/>
  <c r="Y40" i="21"/>
  <c r="Y39" i="21" s="1"/>
  <c r="O78" i="21"/>
  <c r="W31" i="21"/>
  <c r="AE33" i="21"/>
  <c r="AE31" i="21"/>
  <c r="V98" i="21"/>
  <c r="V100" i="21" s="1"/>
  <c r="AD78" i="21"/>
  <c r="F80" i="21"/>
  <c r="F40" i="21"/>
  <c r="F39" i="21" s="1"/>
  <c r="AD98" i="21"/>
  <c r="AD100" i="21" s="1"/>
  <c r="L38" i="21"/>
  <c r="L37" i="21" s="1"/>
  <c r="L31" i="21"/>
  <c r="L13" i="21"/>
  <c r="P32" i="21" s="1"/>
  <c r="L19" i="21"/>
  <c r="Y79" i="21"/>
  <c r="Y78" i="21"/>
  <c r="T38" i="21"/>
  <c r="T37" i="21" s="1"/>
  <c r="T31" i="21"/>
  <c r="T13" i="21"/>
  <c r="W79" i="21" s="1"/>
  <c r="T19" i="21"/>
  <c r="U78" i="21"/>
  <c r="D39" i="21"/>
  <c r="W78" i="21"/>
  <c r="P78" i="21"/>
  <c r="P79" i="21"/>
  <c r="L98" i="21"/>
  <c r="L100" i="21" s="1"/>
  <c r="AD98" i="26"/>
  <c r="AD100" i="26" s="1"/>
  <c r="T77" i="26"/>
  <c r="F100" i="26"/>
  <c r="I98" i="26"/>
  <c r="I100" i="26" s="1"/>
  <c r="N98" i="26"/>
  <c r="N100" i="26" s="1"/>
  <c r="Q31" i="26"/>
  <c r="L77" i="26"/>
  <c r="R37" i="26"/>
  <c r="I42" i="26"/>
  <c r="L94" i="26"/>
  <c r="I33" i="26"/>
  <c r="I27" i="26"/>
  <c r="J93" i="26"/>
  <c r="L93" i="26"/>
  <c r="K93" i="26"/>
  <c r="S78" i="26"/>
  <c r="F80" i="26"/>
  <c r="F40" i="26"/>
  <c r="F39" i="26" s="1"/>
  <c r="V38" i="26"/>
  <c r="V37" i="26" s="1"/>
  <c r="V31" i="26"/>
  <c r="V19" i="26"/>
  <c r="V13" i="26"/>
  <c r="AD38" i="26"/>
  <c r="AD37" i="26" s="1"/>
  <c r="AD31" i="26"/>
  <c r="AD13" i="26"/>
  <c r="AD19" i="26"/>
  <c r="AD42" i="26"/>
  <c r="AD33" i="26"/>
  <c r="Y98" i="26"/>
  <c r="Y100" i="26" s="1"/>
  <c r="P94" i="26"/>
  <c r="M42" i="26"/>
  <c r="M33" i="26"/>
  <c r="M27" i="26"/>
  <c r="P93" i="26"/>
  <c r="C39" i="26"/>
  <c r="X94" i="26"/>
  <c r="U42" i="26"/>
  <c r="U33" i="26"/>
  <c r="U27" i="26"/>
  <c r="X93" i="26"/>
  <c r="T93" i="26"/>
  <c r="K98" i="26"/>
  <c r="K100" i="26" s="1"/>
  <c r="AE78" i="26"/>
  <c r="Y78" i="26"/>
  <c r="Y38" i="26"/>
  <c r="Y37" i="26" s="1"/>
  <c r="Y13" i="26"/>
  <c r="Y31" i="26"/>
  <c r="Y19" i="26"/>
  <c r="T79" i="26"/>
  <c r="T78" i="26"/>
  <c r="U19" i="26"/>
  <c r="U38" i="26"/>
  <c r="U37" i="26" s="1"/>
  <c r="U31" i="26"/>
  <c r="U13" i="26"/>
  <c r="W79" i="26" s="1"/>
  <c r="U98" i="26"/>
  <c r="U100" i="26" s="1"/>
  <c r="Y94" i="26"/>
  <c r="V42" i="26"/>
  <c r="V33" i="26"/>
  <c r="Y93" i="26"/>
  <c r="AB94" i="26"/>
  <c r="Y42" i="26"/>
  <c r="Y33" i="26"/>
  <c r="AA94" i="26"/>
  <c r="AC33" i="26"/>
  <c r="AA93" i="26"/>
  <c r="AB93" i="26"/>
  <c r="S80" i="26"/>
  <c r="S40" i="26"/>
  <c r="S39" i="26" s="1"/>
  <c r="S32" i="26"/>
  <c r="AE80" i="26"/>
  <c r="AE40" i="26"/>
  <c r="AE39" i="26" s="1"/>
  <c r="AE32" i="26"/>
  <c r="E40" i="26"/>
  <c r="E39" i="26" s="1"/>
  <c r="O94" i="26"/>
  <c r="L42" i="26"/>
  <c r="L33" i="26"/>
  <c r="L27" i="26"/>
  <c r="N93" i="26"/>
  <c r="P33" i="26"/>
  <c r="O93" i="26"/>
  <c r="N94" i="26"/>
  <c r="P31" i="26"/>
  <c r="P13" i="26"/>
  <c r="S79" i="26" s="1"/>
  <c r="P19" i="26"/>
  <c r="P38" i="26"/>
  <c r="P37" i="26" s="1"/>
  <c r="T31" i="26"/>
  <c r="K80" i="26"/>
  <c r="K40" i="26"/>
  <c r="K39" i="26" s="1"/>
  <c r="K32" i="26"/>
  <c r="M94" i="26"/>
  <c r="J27" i="26"/>
  <c r="J42" i="26"/>
  <c r="J33" i="26"/>
  <c r="M93" i="26"/>
  <c r="AC94" i="26"/>
  <c r="Z42" i="26"/>
  <c r="Z33" i="26"/>
  <c r="AC93" i="26"/>
  <c r="K78" i="26"/>
  <c r="H38" i="26"/>
  <c r="H37" i="26" s="1"/>
  <c r="H13" i="26"/>
  <c r="H77" i="26" s="1"/>
  <c r="H31" i="26"/>
  <c r="H19" i="26"/>
  <c r="L31" i="26"/>
  <c r="V78" i="26"/>
  <c r="G77" i="26"/>
  <c r="M78" i="26"/>
  <c r="R94" i="26"/>
  <c r="O27" i="26"/>
  <c r="O42" i="26"/>
  <c r="O33" i="26"/>
  <c r="R93" i="26"/>
  <c r="S33" i="26"/>
  <c r="J94" i="26"/>
  <c r="U94" i="26"/>
  <c r="R27" i="26"/>
  <c r="R42" i="26"/>
  <c r="R33" i="26"/>
  <c r="S94" i="26"/>
  <c r="S93" i="26"/>
  <c r="U93" i="26"/>
  <c r="O80" i="26"/>
  <c r="O40" i="26"/>
  <c r="O39" i="26" s="1"/>
  <c r="O32" i="26"/>
  <c r="G79" i="26"/>
  <c r="G78" i="26"/>
  <c r="S98" i="26"/>
  <c r="S100" i="26" s="1"/>
  <c r="AC19" i="26"/>
  <c r="AC38" i="26"/>
  <c r="AC37" i="26" s="1"/>
  <c r="AC31" i="26"/>
  <c r="AC13" i="26"/>
  <c r="AG32" i="26" s="1"/>
  <c r="L79" i="26"/>
  <c r="L78" i="26"/>
  <c r="I80" i="26"/>
  <c r="I32" i="26"/>
  <c r="I40" i="26"/>
  <c r="I39" i="26" s="1"/>
  <c r="N78" i="26"/>
  <c r="D39" i="26"/>
  <c r="M19" i="26"/>
  <c r="M38" i="26"/>
  <c r="M37" i="26" s="1"/>
  <c r="M31" i="26"/>
  <c r="M13" i="26"/>
  <c r="M79" i="26" s="1"/>
  <c r="M98" i="26"/>
  <c r="M100" i="26" s="1"/>
  <c r="X19" i="26"/>
  <c r="X13" i="26"/>
  <c r="X38" i="26"/>
  <c r="X37" i="26" s="1"/>
  <c r="X31" i="26"/>
  <c r="AB31" i="26"/>
  <c r="W94" i="26"/>
  <c r="T42" i="26"/>
  <c r="T33" i="26"/>
  <c r="T27" i="26"/>
  <c r="V93" i="26"/>
  <c r="X33" i="26"/>
  <c r="W93" i="26"/>
  <c r="V94" i="26"/>
  <c r="O78" i="26"/>
  <c r="AE94" i="26"/>
  <c r="AB42" i="26"/>
  <c r="AB33" i="26"/>
  <c r="AD93" i="26"/>
  <c r="AD94" i="26"/>
  <c r="W78" i="26"/>
  <c r="AD78" i="26"/>
  <c r="AA78" i="26"/>
  <c r="W80" i="26"/>
  <c r="W40" i="26"/>
  <c r="W39" i="26" s="1"/>
  <c r="W32" i="26"/>
  <c r="U78" i="26"/>
  <c r="AC98" i="26"/>
  <c r="AC100" i="26" s="1"/>
  <c r="Z94" i="26"/>
  <c r="W42" i="26"/>
  <c r="W33" i="26"/>
  <c r="AA33" i="26"/>
  <c r="Z93" i="26"/>
  <c r="Q78" i="26"/>
  <c r="AA80" i="26"/>
  <c r="AA40" i="26"/>
  <c r="AA39" i="26" s="1"/>
  <c r="AA32" i="26"/>
  <c r="F79" i="26"/>
  <c r="F78" i="26"/>
  <c r="G94" i="26"/>
  <c r="D42" i="26"/>
  <c r="D27" i="26"/>
  <c r="G93" i="26"/>
  <c r="F94" i="26"/>
  <c r="F93" i="26"/>
  <c r="Z80" i="26"/>
  <c r="Z40" i="26"/>
  <c r="Z39" i="26" s="1"/>
  <c r="Z32" i="26"/>
  <c r="I94" i="26"/>
  <c r="F27" i="26"/>
  <c r="F42" i="26"/>
  <c r="H93" i="26"/>
  <c r="H94" i="26"/>
  <c r="I93" i="26"/>
  <c r="Q80" i="26"/>
  <c r="Q32" i="26"/>
  <c r="Q40" i="26"/>
  <c r="Q39" i="26" s="1"/>
  <c r="N38" i="26"/>
  <c r="N37" i="26" s="1"/>
  <c r="N31" i="26"/>
  <c r="N19" i="26"/>
  <c r="N13" i="26"/>
  <c r="R31" i="26"/>
  <c r="Q94" i="26"/>
  <c r="N27" i="26"/>
  <c r="N33" i="26"/>
  <c r="N42" i="26"/>
  <c r="Q93" i="26"/>
  <c r="K94" i="26"/>
  <c r="R98" i="26"/>
  <c r="R100" i="26" s="1"/>
  <c r="I78" i="26"/>
  <c r="Z98" i="26"/>
  <c r="Z100" i="26" s="1"/>
  <c r="J32" i="26"/>
  <c r="P98" i="26"/>
  <c r="P100" i="26" s="1"/>
  <c r="AC78" i="26"/>
  <c r="G80" i="26"/>
  <c r="G40" i="26"/>
  <c r="G39" i="26" s="1"/>
  <c r="G32" i="26"/>
  <c r="W98" i="26"/>
  <c r="W100" i="26" s="1"/>
  <c r="F77" i="26"/>
  <c r="R40" i="22"/>
  <c r="R39" i="22" s="1"/>
  <c r="AA98" i="22"/>
  <c r="AA100" i="22" s="1"/>
  <c r="C39" i="22"/>
  <c r="H94" i="22"/>
  <c r="K33" i="22"/>
  <c r="U98" i="22"/>
  <c r="U100" i="22" s="1"/>
  <c r="F98" i="22"/>
  <c r="F100" i="22" s="1"/>
  <c r="M38" i="22"/>
  <c r="M37" i="22" s="1"/>
  <c r="M31" i="22"/>
  <c r="M19" i="22"/>
  <c r="M13" i="22"/>
  <c r="Q32" i="22" s="1"/>
  <c r="P98" i="22"/>
  <c r="P100" i="22" s="1"/>
  <c r="Z94" i="22"/>
  <c r="W33" i="22"/>
  <c r="W42" i="22"/>
  <c r="Y93" i="22"/>
  <c r="Z93" i="22"/>
  <c r="AB78" i="22"/>
  <c r="W13" i="22"/>
  <c r="AA32" i="22" s="1"/>
  <c r="W38" i="22"/>
  <c r="W37" i="22" s="1"/>
  <c r="W31" i="22"/>
  <c r="W19" i="22"/>
  <c r="H80" i="22"/>
  <c r="H40" i="22"/>
  <c r="H39" i="22" s="1"/>
  <c r="M94" i="22"/>
  <c r="J42" i="22"/>
  <c r="J33" i="22"/>
  <c r="J27" i="22"/>
  <c r="L93" i="22"/>
  <c r="M93" i="22"/>
  <c r="AC38" i="22"/>
  <c r="AC37" i="22" s="1"/>
  <c r="AC31" i="22"/>
  <c r="AC13" i="22"/>
  <c r="AC19" i="22"/>
  <c r="AD98" i="22"/>
  <c r="AD100" i="22" s="1"/>
  <c r="G98" i="22"/>
  <c r="G100" i="22" s="1"/>
  <c r="Q80" i="22"/>
  <c r="Q40" i="22"/>
  <c r="Q39" i="22" s="1"/>
  <c r="W78" i="22"/>
  <c r="S80" i="22"/>
  <c r="S40" i="22"/>
  <c r="S39" i="22" s="1"/>
  <c r="AE78" i="22"/>
  <c r="G78" i="22"/>
  <c r="R94" i="22"/>
  <c r="O27" i="22"/>
  <c r="O42" i="22"/>
  <c r="O33" i="22"/>
  <c r="P93" i="22"/>
  <c r="O93" i="22"/>
  <c r="R93" i="22"/>
  <c r="Q93" i="22"/>
  <c r="E38" i="22"/>
  <c r="E37" i="22" s="1"/>
  <c r="E13" i="22"/>
  <c r="I32" i="22" s="1"/>
  <c r="E19" i="22"/>
  <c r="P80" i="22"/>
  <c r="P32" i="22"/>
  <c r="P40" i="22"/>
  <c r="P39" i="22" s="1"/>
  <c r="J98" i="22"/>
  <c r="J100" i="22" s="1"/>
  <c r="T94" i="22"/>
  <c r="AA94" i="22"/>
  <c r="X42" i="22"/>
  <c r="X33" i="22"/>
  <c r="AA93" i="22"/>
  <c r="AB33" i="22"/>
  <c r="AE42" i="22"/>
  <c r="AE33" i="22"/>
  <c r="O98" i="22"/>
  <c r="O100" i="22" s="1"/>
  <c r="H78" i="22"/>
  <c r="V38" i="22"/>
  <c r="V37" i="22" s="1"/>
  <c r="V31" i="22"/>
  <c r="V13" i="22"/>
  <c r="V19" i="22"/>
  <c r="Z31" i="22"/>
  <c r="Q31" i="22"/>
  <c r="W98" i="22"/>
  <c r="W100" i="22" s="1"/>
  <c r="AE98" i="22"/>
  <c r="AE100" i="22" s="1"/>
  <c r="N33" i="22"/>
  <c r="X38" i="22"/>
  <c r="X37" i="22" s="1"/>
  <c r="X13" i="22"/>
  <c r="X31" i="22"/>
  <c r="AB31" i="22"/>
  <c r="X19" i="22"/>
  <c r="AA80" i="22"/>
  <c r="AA40" i="22"/>
  <c r="AA39" i="22" s="1"/>
  <c r="I78" i="22"/>
  <c r="T93" i="22"/>
  <c r="AC94" i="22"/>
  <c r="Z42" i="22"/>
  <c r="Z33" i="22"/>
  <c r="AB93" i="22"/>
  <c r="AC93" i="22"/>
  <c r="I31" i="22"/>
  <c r="AB94" i="22"/>
  <c r="P94" i="22"/>
  <c r="S78" i="22"/>
  <c r="S79" i="22"/>
  <c r="P78" i="22"/>
  <c r="O78" i="22"/>
  <c r="X78" i="22"/>
  <c r="F78" i="22"/>
  <c r="Y19" i="22"/>
  <c r="Y31" i="22"/>
  <c r="Y38" i="22"/>
  <c r="Y13" i="22"/>
  <c r="AB79" i="22" s="1"/>
  <c r="J94" i="22"/>
  <c r="G42" i="22"/>
  <c r="G27" i="22"/>
  <c r="G33" i="22"/>
  <c r="G93" i="22"/>
  <c r="J93" i="22"/>
  <c r="I93" i="22"/>
  <c r="M98" i="22"/>
  <c r="M100" i="22" s="1"/>
  <c r="S94" i="22"/>
  <c r="P42" i="22"/>
  <c r="P27" i="22"/>
  <c r="P33" i="22"/>
  <c r="T33" i="22"/>
  <c r="S93" i="22"/>
  <c r="AA78" i="22"/>
  <c r="G94" i="22"/>
  <c r="AA33" i="22"/>
  <c r="V98" i="22"/>
  <c r="V100" i="22" s="1"/>
  <c r="N38" i="22"/>
  <c r="N37" i="22" s="1"/>
  <c r="N31" i="22"/>
  <c r="N13" i="22"/>
  <c r="R31" i="22"/>
  <c r="N19" i="22"/>
  <c r="K78" i="22"/>
  <c r="K79" i="22"/>
  <c r="O13" i="22"/>
  <c r="O31" i="22"/>
  <c r="O38" i="22"/>
  <c r="O37" i="22" s="1"/>
  <c r="O19" i="22"/>
  <c r="K80" i="22"/>
  <c r="K40" i="22"/>
  <c r="K39" i="22" s="1"/>
  <c r="H98" i="22"/>
  <c r="H100" i="22" s="1"/>
  <c r="I94" i="22"/>
  <c r="Q94" i="22"/>
  <c r="U94" i="22"/>
  <c r="R42" i="22"/>
  <c r="R27" i="22"/>
  <c r="R33" i="22"/>
  <c r="U93" i="22"/>
  <c r="Y37" i="22"/>
  <c r="X94" i="22"/>
  <c r="Z98" i="22"/>
  <c r="Z100" i="22" s="1"/>
  <c r="D38" i="22"/>
  <c r="D37" i="22" s="1"/>
  <c r="D13" i="22"/>
  <c r="D19" i="22"/>
  <c r="Y78" i="22"/>
  <c r="AB98" i="22"/>
  <c r="AB100" i="22" s="1"/>
  <c r="X93" i="22"/>
  <c r="S77" i="22"/>
  <c r="AE31" i="22"/>
  <c r="AE37" i="22"/>
  <c r="AE19" i="22"/>
  <c r="H93" i="22"/>
  <c r="AD78" i="22"/>
  <c r="G13" i="22"/>
  <c r="G31" i="22"/>
  <c r="G38" i="22"/>
  <c r="G37" i="22" s="1"/>
  <c r="G19" i="22"/>
  <c r="I80" i="22"/>
  <c r="I40" i="22"/>
  <c r="I39" i="22" s="1"/>
  <c r="Y94" i="22"/>
  <c r="T80" i="22"/>
  <c r="T40" i="22"/>
  <c r="T39" i="22" s="1"/>
  <c r="T32" i="22"/>
  <c r="K94" i="22"/>
  <c r="H42" i="22"/>
  <c r="H33" i="22"/>
  <c r="H27" i="22"/>
  <c r="K93" i="22"/>
  <c r="Y98" i="22"/>
  <c r="Y100" i="22" s="1"/>
  <c r="Q78" i="22"/>
  <c r="N98" i="22"/>
  <c r="N100" i="22" s="1"/>
  <c r="U38" i="22"/>
  <c r="U37" i="22" s="1"/>
  <c r="U31" i="22"/>
  <c r="U19" i="22"/>
  <c r="U13" i="22"/>
  <c r="V79" i="22" s="1"/>
  <c r="L33" i="22"/>
  <c r="F80" i="22"/>
  <c r="F40" i="22"/>
  <c r="F39" i="22" s="1"/>
  <c r="L78" i="22"/>
  <c r="L79" i="22"/>
  <c r="K77" i="22"/>
  <c r="S33" i="22"/>
  <c r="T79" i="22"/>
  <c r="T78" i="22"/>
  <c r="J32" i="22"/>
  <c r="N79" i="22"/>
  <c r="N78" i="22"/>
  <c r="L80" i="22"/>
  <c r="L40" i="22"/>
  <c r="L39" i="22" s="1"/>
  <c r="L32" i="22"/>
  <c r="I98" i="22"/>
  <c r="I100" i="22" s="1"/>
  <c r="V78" i="22"/>
  <c r="AD38" i="22"/>
  <c r="AD37" i="22" s="1"/>
  <c r="AD31" i="22"/>
  <c r="AD13" i="22"/>
  <c r="AD19" i="22"/>
  <c r="W94" i="22"/>
  <c r="Z40" i="20"/>
  <c r="Z39" i="20" s="1"/>
  <c r="L98" i="20"/>
  <c r="L100" i="20" s="1"/>
  <c r="Q98" i="20"/>
  <c r="Q100" i="20" s="1"/>
  <c r="Z93" i="20"/>
  <c r="R39" i="20"/>
  <c r="Z94" i="20"/>
  <c r="T98" i="20"/>
  <c r="T100" i="20" s="1"/>
  <c r="G94" i="20"/>
  <c r="O77" i="20"/>
  <c r="Y100" i="20"/>
  <c r="AE31" i="20"/>
  <c r="N31" i="20"/>
  <c r="K98" i="20"/>
  <c r="K100" i="20" s="1"/>
  <c r="G93" i="20"/>
  <c r="N77" i="20"/>
  <c r="I77" i="20"/>
  <c r="F93" i="20"/>
  <c r="J38" i="20"/>
  <c r="J37" i="20" s="1"/>
  <c r="J31" i="20"/>
  <c r="J19" i="20"/>
  <c r="J13" i="20"/>
  <c r="J79" i="20" s="1"/>
  <c r="AE77" i="20"/>
  <c r="E39" i="20"/>
  <c r="F79" i="20"/>
  <c r="F78" i="20"/>
  <c r="AE80" i="20"/>
  <c r="AE40" i="20"/>
  <c r="AE39" i="20" s="1"/>
  <c r="AC78" i="20"/>
  <c r="I94" i="20"/>
  <c r="F42" i="20"/>
  <c r="I93" i="20"/>
  <c r="AD33" i="20"/>
  <c r="AD42" i="20"/>
  <c r="AE93" i="20"/>
  <c r="W78" i="20"/>
  <c r="AB98" i="20"/>
  <c r="AB100" i="20" s="1"/>
  <c r="S38" i="20"/>
  <c r="S37" i="20" s="1"/>
  <c r="S31" i="20"/>
  <c r="S13" i="20"/>
  <c r="S19" i="20"/>
  <c r="V98" i="20"/>
  <c r="V100" i="20" s="1"/>
  <c r="X94" i="20"/>
  <c r="U42" i="20"/>
  <c r="U33" i="20"/>
  <c r="X93" i="20"/>
  <c r="W93" i="20"/>
  <c r="U93" i="20"/>
  <c r="V94" i="20"/>
  <c r="V93" i="20"/>
  <c r="I33" i="20"/>
  <c r="I32" i="20"/>
  <c r="I80" i="20"/>
  <c r="I40" i="20"/>
  <c r="I39" i="20" s="1"/>
  <c r="AD80" i="20"/>
  <c r="AD40" i="20"/>
  <c r="AD39" i="20" s="1"/>
  <c r="AD32" i="20"/>
  <c r="V80" i="20"/>
  <c r="V40" i="20"/>
  <c r="V39" i="20" s="1"/>
  <c r="V32" i="20"/>
  <c r="Y77" i="20"/>
  <c r="AA98" i="20"/>
  <c r="AA100" i="20" s="1"/>
  <c r="H32" i="20"/>
  <c r="H40" i="20"/>
  <c r="H39" i="20" s="1"/>
  <c r="H80" i="20"/>
  <c r="K77" i="20"/>
  <c r="AC80" i="20"/>
  <c r="AC40" i="20"/>
  <c r="AC39" i="20" s="1"/>
  <c r="AC32" i="20"/>
  <c r="I79" i="20"/>
  <c r="I78" i="20"/>
  <c r="W80" i="20"/>
  <c r="W40" i="20"/>
  <c r="W39" i="20" s="1"/>
  <c r="Z77" i="20"/>
  <c r="Q32" i="20"/>
  <c r="Q80" i="20"/>
  <c r="Q40" i="20"/>
  <c r="Q39" i="20" s="1"/>
  <c r="M80" i="20"/>
  <c r="M40" i="20"/>
  <c r="M39" i="20" s="1"/>
  <c r="M32" i="20"/>
  <c r="Y80" i="20"/>
  <c r="Y40" i="20"/>
  <c r="Y39" i="20" s="1"/>
  <c r="Z79" i="20"/>
  <c r="AC98" i="20"/>
  <c r="AC100" i="20" s="1"/>
  <c r="X78" i="20"/>
  <c r="O80" i="20"/>
  <c r="O40" i="20"/>
  <c r="O39" i="20" s="1"/>
  <c r="O32" i="20"/>
  <c r="D39" i="20"/>
  <c r="N79" i="20"/>
  <c r="N78" i="20"/>
  <c r="F80" i="20"/>
  <c r="F40" i="20"/>
  <c r="F39" i="20" s="1"/>
  <c r="V78" i="20"/>
  <c r="AD93" i="20"/>
  <c r="M79" i="20"/>
  <c r="M78" i="20"/>
  <c r="U40" i="20"/>
  <c r="U39" i="20" s="1"/>
  <c r="G77" i="20"/>
  <c r="X80" i="20"/>
  <c r="X32" i="20"/>
  <c r="X40" i="20"/>
  <c r="X39" i="20" s="1"/>
  <c r="AB80" i="20"/>
  <c r="AB40" i="20"/>
  <c r="AB39" i="20" s="1"/>
  <c r="AB32" i="20"/>
  <c r="H79" i="20"/>
  <c r="H78" i="20"/>
  <c r="AD94" i="20"/>
  <c r="AA94" i="20"/>
  <c r="X33" i="20"/>
  <c r="X42" i="20"/>
  <c r="AA93" i="20"/>
  <c r="AE79" i="20"/>
  <c r="AE78" i="20"/>
  <c r="U78" i="20"/>
  <c r="AA38" i="20"/>
  <c r="AA37" i="20" s="1"/>
  <c r="AA13" i="20"/>
  <c r="AA19" i="20"/>
  <c r="AA31" i="20"/>
  <c r="T78" i="20"/>
  <c r="T80" i="20"/>
  <c r="T40" i="20"/>
  <c r="T39" i="20" s="1"/>
  <c r="F94" i="20"/>
  <c r="Q94" i="20"/>
  <c r="N33" i="20"/>
  <c r="N42" i="20"/>
  <c r="Q93" i="20"/>
  <c r="G79" i="20"/>
  <c r="G78" i="20"/>
  <c r="K80" i="20"/>
  <c r="K40" i="20"/>
  <c r="K39" i="20" s="1"/>
  <c r="K32" i="20"/>
  <c r="H94" i="20"/>
  <c r="E42" i="20"/>
  <c r="H93" i="20"/>
  <c r="AE94" i="20"/>
  <c r="P94" i="20"/>
  <c r="M42" i="20"/>
  <c r="M33" i="20"/>
  <c r="N94" i="20"/>
  <c r="P93" i="20"/>
  <c r="O93" i="20"/>
  <c r="M93" i="20"/>
  <c r="N93" i="20"/>
  <c r="H77" i="20"/>
  <c r="G80" i="20"/>
  <c r="G40" i="20"/>
  <c r="G39" i="20" s="1"/>
  <c r="L80" i="20"/>
  <c r="L40" i="20"/>
  <c r="L39" i="20" s="1"/>
  <c r="L32" i="20"/>
  <c r="Z32" i="20"/>
  <c r="M77" i="20"/>
  <c r="AB78" i="20"/>
  <c r="F77" i="20"/>
  <c r="Y94" i="20"/>
  <c r="V33" i="20"/>
  <c r="V42" i="20"/>
  <c r="Y93" i="20"/>
  <c r="O79" i="20"/>
  <c r="O78" i="20"/>
  <c r="Y79" i="20"/>
  <c r="Y78" i="20"/>
  <c r="P38" i="20"/>
  <c r="P37" i="20" s="1"/>
  <c r="P31" i="20"/>
  <c r="P13" i="20"/>
  <c r="R77" i="20" s="1"/>
  <c r="P19" i="20"/>
  <c r="S98" i="20"/>
  <c r="S100" i="20" s="1"/>
  <c r="L79" i="20"/>
  <c r="L78" i="20"/>
  <c r="AD78" i="20"/>
  <c r="N80" i="20"/>
  <c r="N40" i="20"/>
  <c r="N39" i="20" s="1"/>
  <c r="R32" i="20"/>
  <c r="P78" i="20"/>
  <c r="AC32" i="28" l="1"/>
  <c r="AC40" i="28"/>
  <c r="AC39" i="28" s="1"/>
  <c r="AC80" i="28"/>
  <c r="N79" i="21"/>
  <c r="J77" i="26"/>
  <c r="AI32" i="28"/>
  <c r="AF77" i="28"/>
  <c r="AC79" i="27"/>
  <c r="AG32" i="27"/>
  <c r="AF77" i="27"/>
  <c r="AF79" i="27"/>
  <c r="AH32" i="27"/>
  <c r="AG77" i="27"/>
  <c r="AG79" i="27"/>
  <c r="AE79" i="21"/>
  <c r="AF32" i="21"/>
  <c r="AH32" i="26"/>
  <c r="AG77" i="26"/>
  <c r="AG79" i="26"/>
  <c r="M77" i="22"/>
  <c r="AG32" i="22"/>
  <c r="AF77" i="22"/>
  <c r="AF79" i="22"/>
  <c r="AH32" i="22"/>
  <c r="AG77" i="22"/>
  <c r="AG79" i="22"/>
  <c r="AE80" i="28"/>
  <c r="U40" i="28"/>
  <c r="U39" i="28" s="1"/>
  <c r="U32" i="28"/>
  <c r="AD40" i="28"/>
  <c r="AD39" i="28" s="1"/>
  <c r="AE32" i="28"/>
  <c r="N39" i="28"/>
  <c r="N80" i="28"/>
  <c r="N32" i="28"/>
  <c r="AG77" i="28"/>
  <c r="AG79" i="28"/>
  <c r="AF79" i="28"/>
  <c r="AD32" i="28"/>
  <c r="Y32" i="20"/>
  <c r="W79" i="20"/>
  <c r="W77" i="20"/>
  <c r="U80" i="20"/>
  <c r="X77" i="20"/>
  <c r="U32" i="20"/>
  <c r="N32" i="20"/>
  <c r="J32" i="20"/>
  <c r="J77" i="20"/>
  <c r="I79" i="26"/>
  <c r="Z77" i="26"/>
  <c r="AE79" i="26"/>
  <c r="AF77" i="26"/>
  <c r="AF79" i="26"/>
  <c r="K79" i="26"/>
  <c r="N77" i="26"/>
  <c r="AC77" i="26"/>
  <c r="V40" i="28"/>
  <c r="V39" i="28" s="1"/>
  <c r="K32" i="28"/>
  <c r="K80" i="28"/>
  <c r="V32" i="28"/>
  <c r="T39" i="28"/>
  <c r="Z32" i="28"/>
  <c r="M80" i="28"/>
  <c r="S32" i="28"/>
  <c r="W32" i="28"/>
  <c r="S40" i="28"/>
  <c r="S39" i="28" s="1"/>
  <c r="C39" i="28"/>
  <c r="Q79" i="20"/>
  <c r="AE32" i="20"/>
  <c r="U79" i="20"/>
  <c r="Z79" i="22"/>
  <c r="K40" i="28"/>
  <c r="K39" i="28" s="1"/>
  <c r="G32" i="28"/>
  <c r="N79" i="27"/>
  <c r="AE79" i="27"/>
  <c r="AD79" i="27"/>
  <c r="AB77" i="21"/>
  <c r="L79" i="21"/>
  <c r="K77" i="21"/>
  <c r="Y79" i="26"/>
  <c r="AA79" i="26"/>
  <c r="V79" i="26"/>
  <c r="AC79" i="26"/>
  <c r="AD79" i="26"/>
  <c r="U79" i="26"/>
  <c r="F77" i="22"/>
  <c r="P79" i="22"/>
  <c r="R80" i="28"/>
  <c r="R40" i="28"/>
  <c r="R39" i="28" s="1"/>
  <c r="R32" i="28"/>
  <c r="M32" i="28"/>
  <c r="Y80" i="28"/>
  <c r="Y40" i="28"/>
  <c r="Y39" i="28" s="1"/>
  <c r="Y32" i="28"/>
  <c r="H40" i="28"/>
  <c r="H39" i="28" s="1"/>
  <c r="H80" i="28"/>
  <c r="H32" i="28"/>
  <c r="X80" i="28"/>
  <c r="X40" i="28"/>
  <c r="X39" i="28" s="1"/>
  <c r="X32" i="28"/>
  <c r="Q80" i="28"/>
  <c r="Q40" i="28"/>
  <c r="Q39" i="28" s="1"/>
  <c r="Q32" i="28"/>
  <c r="P40" i="28"/>
  <c r="P39" i="28" s="1"/>
  <c r="P80" i="28"/>
  <c r="P32" i="28"/>
  <c r="I80" i="28"/>
  <c r="I40" i="28"/>
  <c r="I39" i="28" s="1"/>
  <c r="I32" i="28"/>
  <c r="AB32" i="28"/>
  <c r="Q79" i="27"/>
  <c r="V80" i="27"/>
  <c r="V40" i="27"/>
  <c r="V39" i="27" s="1"/>
  <c r="V32" i="27"/>
  <c r="Y77" i="27"/>
  <c r="Z32" i="27"/>
  <c r="U80" i="27"/>
  <c r="U32" i="27"/>
  <c r="U40" i="27"/>
  <c r="U39" i="27" s="1"/>
  <c r="V77" i="27"/>
  <c r="U77" i="27"/>
  <c r="W77" i="27"/>
  <c r="X77" i="27"/>
  <c r="N80" i="27"/>
  <c r="N32" i="27"/>
  <c r="N40" i="27"/>
  <c r="N39" i="27" s="1"/>
  <c r="Q77" i="27"/>
  <c r="Y32" i="27"/>
  <c r="P79" i="27"/>
  <c r="W79" i="27"/>
  <c r="AC80" i="27"/>
  <c r="AC32" i="27"/>
  <c r="AC40" i="27"/>
  <c r="AC39" i="27" s="1"/>
  <c r="AE77" i="27"/>
  <c r="AD77" i="27"/>
  <c r="V79" i="27"/>
  <c r="U79" i="27"/>
  <c r="M80" i="27"/>
  <c r="M32" i="27"/>
  <c r="M40" i="27"/>
  <c r="M39" i="27" s="1"/>
  <c r="N77" i="27"/>
  <c r="M77" i="27"/>
  <c r="P77" i="27"/>
  <c r="O77" i="27"/>
  <c r="O79" i="27"/>
  <c r="Y79" i="27"/>
  <c r="Q32" i="27"/>
  <c r="AD80" i="27"/>
  <c r="AD32" i="27"/>
  <c r="AD40" i="27"/>
  <c r="AD39" i="27" s="1"/>
  <c r="AC77" i="27"/>
  <c r="S79" i="21"/>
  <c r="AE32" i="21"/>
  <c r="AD79" i="21"/>
  <c r="AC79" i="21"/>
  <c r="T79" i="21"/>
  <c r="U79" i="21"/>
  <c r="S77" i="21"/>
  <c r="AA77" i="21"/>
  <c r="AA79" i="21"/>
  <c r="L77" i="21"/>
  <c r="T80" i="21"/>
  <c r="T32" i="21"/>
  <c r="T40" i="21"/>
  <c r="T39" i="21" s="1"/>
  <c r="W77" i="21"/>
  <c r="U80" i="21"/>
  <c r="U40" i="21"/>
  <c r="U39" i="21" s="1"/>
  <c r="U32" i="21"/>
  <c r="X77" i="21"/>
  <c r="X79" i="21"/>
  <c r="X32" i="21"/>
  <c r="M79" i="21"/>
  <c r="AB80" i="21"/>
  <c r="AB40" i="21"/>
  <c r="AB39" i="21" s="1"/>
  <c r="AB32" i="21"/>
  <c r="AE77" i="21"/>
  <c r="O79" i="21"/>
  <c r="K80" i="21"/>
  <c r="K32" i="21"/>
  <c r="K40" i="21"/>
  <c r="K39" i="21" s="1"/>
  <c r="N77" i="21"/>
  <c r="M77" i="21"/>
  <c r="T77" i="21"/>
  <c r="V79" i="21"/>
  <c r="O32" i="21"/>
  <c r="S80" i="21"/>
  <c r="S40" i="21"/>
  <c r="S39" i="21" s="1"/>
  <c r="S32" i="21"/>
  <c r="V77" i="21"/>
  <c r="U77" i="21"/>
  <c r="L80" i="21"/>
  <c r="L32" i="21"/>
  <c r="L40" i="21"/>
  <c r="L39" i="21" s="1"/>
  <c r="O77" i="21"/>
  <c r="AA80" i="21"/>
  <c r="AA32" i="21"/>
  <c r="AA40" i="21"/>
  <c r="AA39" i="21" s="1"/>
  <c r="AC77" i="21"/>
  <c r="AD77" i="21"/>
  <c r="AB79" i="21"/>
  <c r="U77" i="26"/>
  <c r="M77" i="26"/>
  <c r="R77" i="26"/>
  <c r="X80" i="26"/>
  <c r="X40" i="26"/>
  <c r="X39" i="26" s="1"/>
  <c r="X32" i="26"/>
  <c r="AB32" i="26"/>
  <c r="AA77" i="26"/>
  <c r="Z79" i="26"/>
  <c r="AC80" i="26"/>
  <c r="AC32" i="26"/>
  <c r="AC40" i="26"/>
  <c r="AC39" i="26" s="1"/>
  <c r="AD77" i="26"/>
  <c r="AE77" i="26"/>
  <c r="AD80" i="26"/>
  <c r="AD32" i="26"/>
  <c r="AD40" i="26"/>
  <c r="AD39" i="26" s="1"/>
  <c r="N80" i="26"/>
  <c r="N32" i="26"/>
  <c r="N40" i="26"/>
  <c r="N39" i="26" s="1"/>
  <c r="R32" i="26"/>
  <c r="Q77" i="26"/>
  <c r="N79" i="26"/>
  <c r="M80" i="26"/>
  <c r="M32" i="26"/>
  <c r="M40" i="26"/>
  <c r="M39" i="26" s="1"/>
  <c r="P77" i="26"/>
  <c r="P79" i="26"/>
  <c r="O77" i="26"/>
  <c r="H80" i="26"/>
  <c r="H40" i="26"/>
  <c r="H39" i="26" s="1"/>
  <c r="H32" i="26"/>
  <c r="K77" i="26"/>
  <c r="L32" i="26"/>
  <c r="I77" i="26"/>
  <c r="V80" i="26"/>
  <c r="V32" i="26"/>
  <c r="V40" i="26"/>
  <c r="V39" i="26" s="1"/>
  <c r="Y77" i="26"/>
  <c r="P80" i="26"/>
  <c r="P40" i="26"/>
  <c r="P39" i="26" s="1"/>
  <c r="P32" i="26"/>
  <c r="T32" i="26"/>
  <c r="S77" i="26"/>
  <c r="R79" i="26"/>
  <c r="O79" i="26"/>
  <c r="H79" i="26"/>
  <c r="J79" i="26"/>
  <c r="Q79" i="26"/>
  <c r="U80" i="26"/>
  <c r="U32" i="26"/>
  <c r="U40" i="26"/>
  <c r="U39" i="26" s="1"/>
  <c r="X77" i="26"/>
  <c r="X79" i="26"/>
  <c r="W77" i="26"/>
  <c r="Y80" i="26"/>
  <c r="Y32" i="26"/>
  <c r="Y40" i="26"/>
  <c r="Y39" i="26" s="1"/>
  <c r="AB77" i="26"/>
  <c r="AB79" i="26"/>
  <c r="V77" i="26"/>
  <c r="F79" i="22"/>
  <c r="G79" i="22"/>
  <c r="AD77" i="22"/>
  <c r="X80" i="22"/>
  <c r="X40" i="22"/>
  <c r="X39" i="22" s="1"/>
  <c r="X32" i="22"/>
  <c r="AA77" i="22"/>
  <c r="AB32" i="22"/>
  <c r="U80" i="22"/>
  <c r="U32" i="22"/>
  <c r="U40" i="22"/>
  <c r="U39" i="22" s="1"/>
  <c r="X77" i="22"/>
  <c r="W77" i="22"/>
  <c r="V80" i="22"/>
  <c r="V40" i="22"/>
  <c r="V39" i="22" s="1"/>
  <c r="V32" i="22"/>
  <c r="Z32" i="22"/>
  <c r="Y77" i="22"/>
  <c r="W79" i="22"/>
  <c r="H32" i="22"/>
  <c r="AD80" i="22"/>
  <c r="AD40" i="22"/>
  <c r="AD39" i="22" s="1"/>
  <c r="AD32" i="22"/>
  <c r="AE80" i="22"/>
  <c r="AE40" i="22"/>
  <c r="AE39" i="22" s="1"/>
  <c r="AE32" i="22"/>
  <c r="Y79" i="22"/>
  <c r="O80" i="22"/>
  <c r="O32" i="22"/>
  <c r="O40" i="22"/>
  <c r="O39" i="22" s="1"/>
  <c r="R77" i="22"/>
  <c r="R79" i="22"/>
  <c r="M80" i="22"/>
  <c r="M32" i="22"/>
  <c r="M40" i="22"/>
  <c r="M39" i="22" s="1"/>
  <c r="N77" i="22"/>
  <c r="P77" i="22"/>
  <c r="O77" i="22"/>
  <c r="M79" i="22"/>
  <c r="AC80" i="22"/>
  <c r="AC32" i="22"/>
  <c r="AC40" i="22"/>
  <c r="AC39" i="22" s="1"/>
  <c r="AE77" i="22"/>
  <c r="G80" i="22"/>
  <c r="G32" i="22"/>
  <c r="G40" i="22"/>
  <c r="G39" i="22" s="1"/>
  <c r="J77" i="22"/>
  <c r="J79" i="22"/>
  <c r="I77" i="22"/>
  <c r="AE79" i="22"/>
  <c r="K32" i="22"/>
  <c r="X79" i="22"/>
  <c r="U77" i="22"/>
  <c r="AD79" i="22"/>
  <c r="D40" i="22"/>
  <c r="D39" i="22" s="1"/>
  <c r="G77" i="22"/>
  <c r="AA79" i="22"/>
  <c r="Y80" i="22"/>
  <c r="Y40" i="22"/>
  <c r="Y39" i="22" s="1"/>
  <c r="Y32" i="22"/>
  <c r="AB77" i="22"/>
  <c r="H79" i="22"/>
  <c r="E40" i="22"/>
  <c r="E39" i="22" s="1"/>
  <c r="H77" i="22"/>
  <c r="S32" i="22"/>
  <c r="AC77" i="22"/>
  <c r="O79" i="22"/>
  <c r="I79" i="22"/>
  <c r="U79" i="22"/>
  <c r="Q79" i="22"/>
  <c r="V77" i="22"/>
  <c r="N80" i="22"/>
  <c r="N40" i="22"/>
  <c r="N39" i="22" s="1"/>
  <c r="N32" i="22"/>
  <c r="Q77" i="22"/>
  <c r="R32" i="22"/>
  <c r="W80" i="22"/>
  <c r="W40" i="22"/>
  <c r="W39" i="22" s="1"/>
  <c r="W32" i="22"/>
  <c r="Z77" i="22"/>
  <c r="AC79" i="22"/>
  <c r="AD79" i="20"/>
  <c r="AB79" i="20"/>
  <c r="AC79" i="20"/>
  <c r="J40" i="20"/>
  <c r="J39" i="20" s="1"/>
  <c r="J80" i="20"/>
  <c r="L77" i="20"/>
  <c r="K79" i="20"/>
  <c r="T79" i="20"/>
  <c r="S80" i="20"/>
  <c r="S40" i="20"/>
  <c r="S39" i="20" s="1"/>
  <c r="S32" i="20"/>
  <c r="V77" i="20"/>
  <c r="T77" i="20"/>
  <c r="U77" i="20"/>
  <c r="P32" i="20"/>
  <c r="P80" i="20"/>
  <c r="P40" i="20"/>
  <c r="P39" i="20" s="1"/>
  <c r="S77" i="20"/>
  <c r="S79" i="20"/>
  <c r="R79" i="20"/>
  <c r="Q77" i="20"/>
  <c r="V79" i="20"/>
  <c r="AA80" i="20"/>
  <c r="AA40" i="20"/>
  <c r="AA39" i="20" s="1"/>
  <c r="AA32" i="20"/>
  <c r="AA79" i="20"/>
  <c r="AD77" i="20"/>
  <c r="AC77" i="20"/>
  <c r="AB77" i="20"/>
  <c r="W32" i="20"/>
  <c r="T32" i="20"/>
  <c r="P79" i="20"/>
  <c r="AA77" i="20"/>
  <c r="P77" i="20"/>
  <c r="AE67" i="28" l="1"/>
  <c r="AD67" i="28"/>
  <c r="AC67" i="28"/>
  <c r="AB67" i="28"/>
  <c r="AA67" i="28"/>
  <c r="Z67" i="28"/>
  <c r="Y67" i="28"/>
  <c r="X67" i="28"/>
  <c r="W67" i="28"/>
  <c r="V67" i="28"/>
  <c r="U67" i="28"/>
  <c r="T67" i="28"/>
  <c r="S67" i="28"/>
  <c r="R67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AE65" i="28"/>
  <c r="AD65" i="28"/>
  <c r="AD93" i="28" s="1"/>
  <c r="AC65" i="28"/>
  <c r="AC93" i="28" s="1"/>
  <c r="AB65" i="28"/>
  <c r="AB93" i="28" s="1"/>
  <c r="AA65" i="28"/>
  <c r="AA93" i="28" s="1"/>
  <c r="Z65" i="28"/>
  <c r="Z93" i="28" s="1"/>
  <c r="Y65" i="28"/>
  <c r="Y93" i="28" s="1"/>
  <c r="X65" i="28"/>
  <c r="X93" i="28" s="1"/>
  <c r="W65" i="28"/>
  <c r="W93" i="28" s="1"/>
  <c r="V65" i="28"/>
  <c r="V93" i="28" s="1"/>
  <c r="U65" i="28"/>
  <c r="U93" i="28" s="1"/>
  <c r="T65" i="28"/>
  <c r="T93" i="28" s="1"/>
  <c r="S65" i="28"/>
  <c r="S93" i="28" s="1"/>
  <c r="R65" i="28"/>
  <c r="R93" i="28" s="1"/>
  <c r="Q65" i="28"/>
  <c r="Q93" i="28" s="1"/>
  <c r="P65" i="28"/>
  <c r="P93" i="28" s="1"/>
  <c r="O65" i="28"/>
  <c r="O93" i="28" s="1"/>
  <c r="N65" i="28"/>
  <c r="N93" i="28" s="1"/>
  <c r="M65" i="28"/>
  <c r="M93" i="28" s="1"/>
  <c r="L65" i="28"/>
  <c r="L93" i="28" s="1"/>
  <c r="K65" i="28"/>
  <c r="K93" i="28" s="1"/>
  <c r="J65" i="28"/>
  <c r="J93" i="28" s="1"/>
  <c r="I65" i="28"/>
  <c r="I93" i="28" s="1"/>
  <c r="H65" i="28"/>
  <c r="H93" i="28" s="1"/>
  <c r="G65" i="28"/>
  <c r="G93" i="28" s="1"/>
  <c r="F65" i="28"/>
  <c r="F93" i="28" s="1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AE61" i="28"/>
  <c r="AA61" i="28"/>
  <c r="Z61" i="28"/>
  <c r="Y61" i="28"/>
  <c r="W61" i="28"/>
  <c r="S61" i="28"/>
  <c r="R61" i="28"/>
  <c r="Q61" i="28"/>
  <c r="O61" i="28"/>
  <c r="K61" i="28"/>
  <c r="J61" i="28"/>
  <c r="I61" i="28"/>
  <c r="G61" i="28"/>
  <c r="AE60" i="28"/>
  <c r="AD60" i="28"/>
  <c r="AC60" i="28"/>
  <c r="AB60" i="28"/>
  <c r="AA60" i="28"/>
  <c r="Z60" i="28"/>
  <c r="Y60" i="28"/>
  <c r="X60" i="28"/>
  <c r="W60" i="28"/>
  <c r="V60" i="28"/>
  <c r="U60" i="28"/>
  <c r="T60" i="28"/>
  <c r="S60" i="28"/>
  <c r="R60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AC58" i="28"/>
  <c r="AC86" i="28" s="1"/>
  <c r="AC89" i="28" s="1"/>
  <c r="AB58" i="28"/>
  <c r="AB86" i="28" s="1"/>
  <c r="AB89" i="28" s="1"/>
  <c r="AA58" i="28"/>
  <c r="AA86" i="28" s="1"/>
  <c r="AA89" i="28" s="1"/>
  <c r="Y58" i="28"/>
  <c r="Y86" i="28" s="1"/>
  <c r="Y89" i="28" s="1"/>
  <c r="U58" i="28"/>
  <c r="U86" i="28" s="1"/>
  <c r="U89" i="28" s="1"/>
  <c r="T58" i="28"/>
  <c r="T86" i="28" s="1"/>
  <c r="T89" i="28" s="1"/>
  <c r="S58" i="28"/>
  <c r="S86" i="28" s="1"/>
  <c r="S89" i="28" s="1"/>
  <c r="Q58" i="28"/>
  <c r="Q86" i="28" s="1"/>
  <c r="Q89" i="28" s="1"/>
  <c r="M58" i="28"/>
  <c r="M86" i="28" s="1"/>
  <c r="M89" i="28" s="1"/>
  <c r="L58" i="28"/>
  <c r="L86" i="28" s="1"/>
  <c r="L89" i="28" s="1"/>
  <c r="K58" i="28"/>
  <c r="K86" i="28" s="1"/>
  <c r="K89" i="28" s="1"/>
  <c r="I58" i="28"/>
  <c r="I86" i="28" s="1"/>
  <c r="I89" i="28" s="1"/>
  <c r="AE57" i="28"/>
  <c r="AD57" i="28"/>
  <c r="AC57" i="28"/>
  <c r="AA57" i="28"/>
  <c r="W57" i="28"/>
  <c r="V57" i="28"/>
  <c r="U57" i="28"/>
  <c r="S57" i="28"/>
  <c r="O57" i="28"/>
  <c r="N57" i="28"/>
  <c r="M57" i="28"/>
  <c r="K57" i="28"/>
  <c r="G57" i="28"/>
  <c r="F57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G52" i="28"/>
  <c r="F52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T73" i="28" s="1"/>
  <c r="S49" i="28"/>
  <c r="R49" i="28"/>
  <c r="Q49" i="28"/>
  <c r="P49" i="28"/>
  <c r="O49" i="28"/>
  <c r="N49" i="28"/>
  <c r="M49" i="28"/>
  <c r="L49" i="28"/>
  <c r="L73" i="28" s="1"/>
  <c r="K49" i="28"/>
  <c r="J49" i="28"/>
  <c r="I49" i="28"/>
  <c r="H49" i="28"/>
  <c r="G49" i="28"/>
  <c r="F49" i="28"/>
  <c r="AE47" i="28"/>
  <c r="AE85" i="28" s="1"/>
  <c r="AE88" i="28" s="1"/>
  <c r="AD47" i="28"/>
  <c r="AD85" i="28" s="1"/>
  <c r="AD88" i="28" s="1"/>
  <c r="AC47" i="28"/>
  <c r="AC85" i="28" s="1"/>
  <c r="AC88" i="28" s="1"/>
  <c r="AB47" i="28"/>
  <c r="AB85" i="28" s="1"/>
  <c r="AB88" i="28" s="1"/>
  <c r="AA47" i="28"/>
  <c r="AA85" i="28" s="1"/>
  <c r="AA88" i="28" s="1"/>
  <c r="Z47" i="28"/>
  <c r="Z85" i="28" s="1"/>
  <c r="Z88" i="28" s="1"/>
  <c r="Y47" i="28"/>
  <c r="Y85" i="28" s="1"/>
  <c r="Y88" i="28" s="1"/>
  <c r="X47" i="28"/>
  <c r="X85" i="28" s="1"/>
  <c r="X88" i="28" s="1"/>
  <c r="W47" i="28"/>
  <c r="W85" i="28" s="1"/>
  <c r="W88" i="28" s="1"/>
  <c r="V47" i="28"/>
  <c r="V85" i="28" s="1"/>
  <c r="V88" i="28" s="1"/>
  <c r="U47" i="28"/>
  <c r="U85" i="28" s="1"/>
  <c r="U88" i="28" s="1"/>
  <c r="T47" i="28"/>
  <c r="T85" i="28" s="1"/>
  <c r="T88" i="28" s="1"/>
  <c r="S47" i="28"/>
  <c r="S85" i="28" s="1"/>
  <c r="S88" i="28" s="1"/>
  <c r="R47" i="28"/>
  <c r="R85" i="28" s="1"/>
  <c r="R88" i="28" s="1"/>
  <c r="Q47" i="28"/>
  <c r="Q85" i="28" s="1"/>
  <c r="Q88" i="28" s="1"/>
  <c r="P47" i="28"/>
  <c r="P85" i="28" s="1"/>
  <c r="P88" i="28" s="1"/>
  <c r="O47" i="28"/>
  <c r="O85" i="28" s="1"/>
  <c r="O88" i="28" s="1"/>
  <c r="N47" i="28"/>
  <c r="N85" i="28" s="1"/>
  <c r="N88" i="28" s="1"/>
  <c r="M47" i="28"/>
  <c r="M85" i="28" s="1"/>
  <c r="M88" i="28" s="1"/>
  <c r="L47" i="28"/>
  <c r="L85" i="28" s="1"/>
  <c r="L88" i="28" s="1"/>
  <c r="K47" i="28"/>
  <c r="K85" i="28" s="1"/>
  <c r="K88" i="28" s="1"/>
  <c r="J47" i="28"/>
  <c r="J85" i="28" s="1"/>
  <c r="J88" i="28" s="1"/>
  <c r="I47" i="28"/>
  <c r="I85" i="28" s="1"/>
  <c r="I88" i="28" s="1"/>
  <c r="H47" i="28"/>
  <c r="H85" i="28" s="1"/>
  <c r="H88" i="28" s="1"/>
  <c r="G47" i="28"/>
  <c r="G85" i="28" s="1"/>
  <c r="G88" i="28" s="1"/>
  <c r="F47" i="28"/>
  <c r="F85" i="28" s="1"/>
  <c r="F88" i="28" s="1"/>
  <c r="AC46" i="28"/>
  <c r="AB46" i="28"/>
  <c r="AA46" i="28"/>
  <c r="Z46" i="28"/>
  <c r="Y46" i="28"/>
  <c r="U46" i="28"/>
  <c r="T46" i="28"/>
  <c r="S46" i="28"/>
  <c r="R46" i="28"/>
  <c r="Q46" i="28"/>
  <c r="M46" i="28"/>
  <c r="L46" i="28"/>
  <c r="K46" i="28"/>
  <c r="J46" i="28"/>
  <c r="I46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I75" i="28" l="1"/>
  <c r="F75" i="28"/>
  <c r="N75" i="28"/>
  <c r="V75" i="28"/>
  <c r="AD75" i="28"/>
  <c r="G75" i="28"/>
  <c r="O75" i="28"/>
  <c r="W75" i="28"/>
  <c r="AE75" i="28"/>
  <c r="AC74" i="28"/>
  <c r="S74" i="28"/>
  <c r="U74" i="28"/>
  <c r="H75" i="28"/>
  <c r="K74" i="28"/>
  <c r="Q75" i="28"/>
  <c r="L75" i="28"/>
  <c r="T75" i="28"/>
  <c r="AB75" i="28"/>
  <c r="M74" i="28"/>
  <c r="O71" i="28"/>
  <c r="O76" i="28" s="1"/>
  <c r="AE71" i="28"/>
  <c r="AE72" i="28" s="1"/>
  <c r="I54" i="28"/>
  <c r="Q54" i="28"/>
  <c r="Y54" i="28"/>
  <c r="AA74" i="28"/>
  <c r="G71" i="28"/>
  <c r="G76" i="28" s="1"/>
  <c r="W71" i="28"/>
  <c r="W72" i="28" s="1"/>
  <c r="Y84" i="28"/>
  <c r="Y87" i="28" s="1"/>
  <c r="Y90" i="28" s="1"/>
  <c r="Y70" i="28"/>
  <c r="P73" i="28"/>
  <c r="X73" i="28"/>
  <c r="H96" i="28"/>
  <c r="H95" i="28"/>
  <c r="H83" i="28"/>
  <c r="P96" i="28"/>
  <c r="P95" i="28"/>
  <c r="P83" i="28"/>
  <c r="X96" i="28"/>
  <c r="X95" i="28"/>
  <c r="X83" i="28"/>
  <c r="M75" i="28"/>
  <c r="U75" i="28"/>
  <c r="AC75" i="28"/>
  <c r="AB48" i="28"/>
  <c r="AB74" i="28"/>
  <c r="I84" i="28"/>
  <c r="I87" i="28" s="1"/>
  <c r="I90" i="28" s="1"/>
  <c r="I70" i="28"/>
  <c r="H73" i="28"/>
  <c r="J74" i="28"/>
  <c r="J84" i="28"/>
  <c r="J87" i="28" s="1"/>
  <c r="Q48" i="28"/>
  <c r="Q73" i="28"/>
  <c r="Y48" i="28"/>
  <c r="Y73" i="28"/>
  <c r="J54" i="28"/>
  <c r="R54" i="28"/>
  <c r="Z54" i="28"/>
  <c r="I96" i="28"/>
  <c r="I95" i="28"/>
  <c r="I83" i="28"/>
  <c r="Q83" i="28"/>
  <c r="Q96" i="28"/>
  <c r="Q95" i="28"/>
  <c r="Y95" i="28"/>
  <c r="Y83" i="28"/>
  <c r="Y96" i="28"/>
  <c r="L57" i="28"/>
  <c r="L59" i="28" s="1"/>
  <c r="T57" i="28"/>
  <c r="T59" i="28" s="1"/>
  <c r="AB57" i="28"/>
  <c r="AB59" i="28" s="1"/>
  <c r="J58" i="28"/>
  <c r="J86" i="28" s="1"/>
  <c r="J89" i="28" s="1"/>
  <c r="R58" i="28"/>
  <c r="R86" i="28" s="1"/>
  <c r="R89" i="28" s="1"/>
  <c r="Z58" i="28"/>
  <c r="Z86" i="28" s="1"/>
  <c r="Z89" i="28" s="1"/>
  <c r="H61" i="28"/>
  <c r="H62" i="28" s="1"/>
  <c r="P61" i="28"/>
  <c r="P62" i="28" s="1"/>
  <c r="X61" i="28"/>
  <c r="X62" i="28" s="1"/>
  <c r="G62" i="28"/>
  <c r="O62" i="28"/>
  <c r="W62" i="28"/>
  <c r="AE62" i="28"/>
  <c r="L48" i="28"/>
  <c r="L74" i="28"/>
  <c r="S48" i="28"/>
  <c r="S70" i="28"/>
  <c r="S84" i="28"/>
  <c r="S87" i="28" s="1"/>
  <c r="S90" i="28" s="1"/>
  <c r="R73" i="28"/>
  <c r="R48" i="28"/>
  <c r="J95" i="28"/>
  <c r="J83" i="28"/>
  <c r="J96" i="28"/>
  <c r="Z83" i="28"/>
  <c r="Z95" i="28"/>
  <c r="Z96" i="28"/>
  <c r="AA59" i="28"/>
  <c r="T70" i="28"/>
  <c r="T84" i="28"/>
  <c r="T87" i="28" s="1"/>
  <c r="T90" i="28" s="1"/>
  <c r="K73" i="28"/>
  <c r="L54" i="28"/>
  <c r="T54" i="28"/>
  <c r="AB54" i="28"/>
  <c r="K83" i="28"/>
  <c r="K96" i="28"/>
  <c r="K95" i="28"/>
  <c r="S83" i="28"/>
  <c r="S96" i="28"/>
  <c r="S95" i="28"/>
  <c r="AA83" i="28"/>
  <c r="AA96" i="28"/>
  <c r="AA95" i="28"/>
  <c r="AB73" i="28"/>
  <c r="I62" i="28"/>
  <c r="Q62" i="28"/>
  <c r="Y62" i="28"/>
  <c r="Q70" i="28"/>
  <c r="Q84" i="28"/>
  <c r="Q87" i="28" s="1"/>
  <c r="Q90" i="28" s="1"/>
  <c r="R74" i="28"/>
  <c r="R84" i="28"/>
  <c r="R87" i="28" s="1"/>
  <c r="AA70" i="28"/>
  <c r="AA84" i="28"/>
  <c r="AA87" i="28" s="1"/>
  <c r="AA90" i="28" s="1"/>
  <c r="J73" i="28"/>
  <c r="J48" i="28"/>
  <c r="R95" i="28"/>
  <c r="R83" i="28"/>
  <c r="R96" i="28"/>
  <c r="K59" i="28"/>
  <c r="L70" i="28"/>
  <c r="L84" i="28"/>
  <c r="L87" i="28" s="1"/>
  <c r="L90" i="28" s="1"/>
  <c r="S73" i="28"/>
  <c r="M70" i="28"/>
  <c r="M84" i="28"/>
  <c r="M87" i="28" s="1"/>
  <c r="M90" i="28" s="1"/>
  <c r="U70" i="28"/>
  <c r="U84" i="28"/>
  <c r="U87" i="28" s="1"/>
  <c r="U90" i="28" s="1"/>
  <c r="AC84" i="28"/>
  <c r="AC87" i="28" s="1"/>
  <c r="AC90" i="28" s="1"/>
  <c r="AC70" i="28"/>
  <c r="K54" i="28"/>
  <c r="S54" i="28"/>
  <c r="AA54" i="28"/>
  <c r="M54" i="28"/>
  <c r="U54" i="28"/>
  <c r="AC54" i="28"/>
  <c r="L83" i="28"/>
  <c r="L96" i="28"/>
  <c r="L95" i="28"/>
  <c r="T83" i="28"/>
  <c r="T96" i="28"/>
  <c r="T95" i="28"/>
  <c r="AB95" i="28"/>
  <c r="AB83" i="28"/>
  <c r="AB96" i="28"/>
  <c r="M59" i="28"/>
  <c r="U59" i="28"/>
  <c r="AC73" i="28"/>
  <c r="AC59" i="28"/>
  <c r="K71" i="28"/>
  <c r="K99" i="28" s="1"/>
  <c r="K100" i="28" s="1"/>
  <c r="S71" i="28"/>
  <c r="AA62" i="28"/>
  <c r="AA71" i="28"/>
  <c r="J62" i="28"/>
  <c r="R62" i="28"/>
  <c r="Z62" i="28"/>
  <c r="AE93" i="28"/>
  <c r="AB70" i="28"/>
  <c r="AB84" i="28"/>
  <c r="AB87" i="28" s="1"/>
  <c r="AB90" i="28" s="1"/>
  <c r="AA48" i="28"/>
  <c r="AA73" i="28"/>
  <c r="I74" i="28"/>
  <c r="Q74" i="28"/>
  <c r="Y74" i="28"/>
  <c r="F46" i="28"/>
  <c r="N46" i="28"/>
  <c r="V46" i="28"/>
  <c r="V84" i="28" s="1"/>
  <c r="V87" i="28" s="1"/>
  <c r="AD46" i="28"/>
  <c r="AD74" i="28" s="1"/>
  <c r="M73" i="28"/>
  <c r="M48" i="28"/>
  <c r="U73" i="28"/>
  <c r="U48" i="28"/>
  <c r="AC48" i="28"/>
  <c r="F54" i="28"/>
  <c r="N54" i="28"/>
  <c r="V54" i="28"/>
  <c r="AD54" i="28"/>
  <c r="M83" i="28"/>
  <c r="M96" i="28"/>
  <c r="M95" i="28"/>
  <c r="U95" i="28"/>
  <c r="U83" i="28"/>
  <c r="U96" i="28"/>
  <c r="AC96" i="28"/>
  <c r="AC95" i="28"/>
  <c r="AC83" i="28"/>
  <c r="H57" i="28"/>
  <c r="P57" i="28"/>
  <c r="X57" i="28"/>
  <c r="F58" i="28"/>
  <c r="N58" i="28"/>
  <c r="V58" i="28"/>
  <c r="V59" i="28" s="1"/>
  <c r="AD58" i="28"/>
  <c r="L61" i="28"/>
  <c r="L62" i="28" s="1"/>
  <c r="T61" i="28"/>
  <c r="T62" i="28" s="1"/>
  <c r="AB61" i="28"/>
  <c r="AB71" i="28" s="1"/>
  <c r="K62" i="28"/>
  <c r="S62" i="28"/>
  <c r="J75" i="28"/>
  <c r="R75" i="28"/>
  <c r="Z75" i="28"/>
  <c r="P75" i="28"/>
  <c r="X75" i="28"/>
  <c r="T48" i="28"/>
  <c r="T74" i="28"/>
  <c r="Z74" i="28"/>
  <c r="Z84" i="28"/>
  <c r="Z87" i="28" s="1"/>
  <c r="I48" i="28"/>
  <c r="I73" i="28"/>
  <c r="K48" i="28"/>
  <c r="K84" i="28"/>
  <c r="K87" i="28" s="1"/>
  <c r="K90" i="28" s="1"/>
  <c r="K70" i="28"/>
  <c r="Z73" i="28"/>
  <c r="Z48" i="28"/>
  <c r="S59" i="28"/>
  <c r="G46" i="28"/>
  <c r="O46" i="28"/>
  <c r="O74" i="28" s="1"/>
  <c r="W46" i="28"/>
  <c r="W74" i="28" s="1"/>
  <c r="AE46" i="28"/>
  <c r="AE48" i="28" s="1"/>
  <c r="F73" i="28"/>
  <c r="N73" i="28"/>
  <c r="V73" i="28"/>
  <c r="V48" i="28"/>
  <c r="AD73" i="28"/>
  <c r="G54" i="28"/>
  <c r="W54" i="28"/>
  <c r="F96" i="28"/>
  <c r="F95" i="28"/>
  <c r="F83" i="28"/>
  <c r="N96" i="28"/>
  <c r="N95" i="28"/>
  <c r="N83" i="28"/>
  <c r="V83" i="28"/>
  <c r="V96" i="28"/>
  <c r="V95" i="28"/>
  <c r="AD83" i="28"/>
  <c r="AD95" i="28"/>
  <c r="AD96" i="28"/>
  <c r="I57" i="28"/>
  <c r="I71" i="28" s="1"/>
  <c r="I99" i="28" s="1"/>
  <c r="I100" i="28" s="1"/>
  <c r="Q57" i="28"/>
  <c r="Q59" i="28" s="1"/>
  <c r="Y57" i="28"/>
  <c r="Y71" i="28" s="1"/>
  <c r="Y99" i="28" s="1"/>
  <c r="Y100" i="28" s="1"/>
  <c r="G58" i="28"/>
  <c r="O58" i="28"/>
  <c r="W58" i="28"/>
  <c r="W86" i="28" s="1"/>
  <c r="W89" i="28" s="1"/>
  <c r="AE58" i="28"/>
  <c r="M61" i="28"/>
  <c r="M71" i="28" s="1"/>
  <c r="M99" i="28" s="1"/>
  <c r="M100" i="28" s="1"/>
  <c r="U61" i="28"/>
  <c r="U71" i="28" s="1"/>
  <c r="U99" i="28" s="1"/>
  <c r="U100" i="28" s="1"/>
  <c r="AC61" i="28"/>
  <c r="AC71" i="28" s="1"/>
  <c r="AC99" i="28" s="1"/>
  <c r="AC100" i="28" s="1"/>
  <c r="K75" i="28"/>
  <c r="S75" i="28"/>
  <c r="AA75" i="28"/>
  <c r="Y75" i="28"/>
  <c r="H46" i="28"/>
  <c r="H74" i="28" s="1"/>
  <c r="P46" i="28"/>
  <c r="X46" i="28"/>
  <c r="X74" i="28" s="1"/>
  <c r="G73" i="28"/>
  <c r="O73" i="28"/>
  <c r="W73" i="28"/>
  <c r="AE73" i="28"/>
  <c r="H54" i="28"/>
  <c r="X54" i="28"/>
  <c r="O54" i="28"/>
  <c r="AE54" i="28"/>
  <c r="P54" i="28"/>
  <c r="G96" i="28"/>
  <c r="G95" i="28"/>
  <c r="G83" i="28"/>
  <c r="O95" i="28"/>
  <c r="O83" i="28"/>
  <c r="O96" i="28"/>
  <c r="W95" i="28"/>
  <c r="W96" i="28"/>
  <c r="W83" i="28"/>
  <c r="AE96" i="28"/>
  <c r="AE83" i="28"/>
  <c r="AE95" i="28"/>
  <c r="J57" i="28"/>
  <c r="J71" i="28" s="1"/>
  <c r="R57" i="28"/>
  <c r="R71" i="28" s="1"/>
  <c r="Z57" i="28"/>
  <c r="Z71" i="28" s="1"/>
  <c r="H58" i="28"/>
  <c r="H86" i="28" s="1"/>
  <c r="H89" i="28" s="1"/>
  <c r="P58" i="28"/>
  <c r="P86" i="28" s="1"/>
  <c r="P89" i="28" s="1"/>
  <c r="X58" i="28"/>
  <c r="X86" i="28" s="1"/>
  <c r="X89" i="28" s="1"/>
  <c r="F61" i="28"/>
  <c r="F71" i="28" s="1"/>
  <c r="N61" i="28"/>
  <c r="N71" i="28" s="1"/>
  <c r="V61" i="28"/>
  <c r="V71" i="28" s="1"/>
  <c r="AD61" i="28"/>
  <c r="AD71" i="28" s="1"/>
  <c r="AE99" i="28" l="1"/>
  <c r="AE100" i="28" s="1"/>
  <c r="AE76" i="28"/>
  <c r="W99" i="28"/>
  <c r="W100" i="28" s="1"/>
  <c r="W48" i="28"/>
  <c r="AB62" i="28"/>
  <c r="O77" i="28"/>
  <c r="L71" i="28"/>
  <c r="L99" i="28" s="1"/>
  <c r="L100" i="28" s="1"/>
  <c r="O72" i="28"/>
  <c r="O79" i="28" s="1"/>
  <c r="T71" i="28"/>
  <c r="T99" i="28" s="1"/>
  <c r="T100" i="28" s="1"/>
  <c r="O99" i="28"/>
  <c r="O100" i="28" s="1"/>
  <c r="W77" i="28"/>
  <c r="W76" i="28"/>
  <c r="U62" i="28"/>
  <c r="M62" i="28"/>
  <c r="AD48" i="28"/>
  <c r="I59" i="28"/>
  <c r="O48" i="28"/>
  <c r="AE77" i="28"/>
  <c r="X48" i="28"/>
  <c r="Q71" i="28"/>
  <c r="Q99" i="28" s="1"/>
  <c r="Q100" i="28" s="1"/>
  <c r="G77" i="28"/>
  <c r="G99" i="28"/>
  <c r="G100" i="28" s="1"/>
  <c r="G72" i="28"/>
  <c r="G78" i="28" s="1"/>
  <c r="V74" i="28"/>
  <c r="R76" i="28"/>
  <c r="R72" i="28"/>
  <c r="R77" i="28"/>
  <c r="R99" i="28"/>
  <c r="R100" i="28" s="1"/>
  <c r="J99" i="28"/>
  <c r="J100" i="28" s="1"/>
  <c r="J76" i="28"/>
  <c r="J72" i="28"/>
  <c r="J77" i="28"/>
  <c r="F70" i="28"/>
  <c r="F84" i="28"/>
  <c r="F87" i="28" s="1"/>
  <c r="H48" i="28"/>
  <c r="AE79" i="28"/>
  <c r="AE78" i="28"/>
  <c r="P84" i="28"/>
  <c r="P87" i="28" s="1"/>
  <c r="P90" i="28" s="1"/>
  <c r="P70" i="28"/>
  <c r="F59" i="28"/>
  <c r="F86" i="28"/>
  <c r="F89" i="28" s="1"/>
  <c r="AB72" i="28"/>
  <c r="AB76" i="28"/>
  <c r="AB77" i="28"/>
  <c r="F74" i="28"/>
  <c r="X71" i="28"/>
  <c r="V99" i="28"/>
  <c r="V100" i="28" s="1"/>
  <c r="V76" i="28"/>
  <c r="V72" i="28"/>
  <c r="V77" i="28"/>
  <c r="G59" i="28"/>
  <c r="G86" i="28"/>
  <c r="G89" i="28" s="1"/>
  <c r="Z90" i="28"/>
  <c r="H71" i="28"/>
  <c r="AA99" i="28"/>
  <c r="AA100" i="28" s="1"/>
  <c r="AA72" i="28"/>
  <c r="AA76" i="28"/>
  <c r="AA77" i="28"/>
  <c r="P71" i="28"/>
  <c r="G84" i="28"/>
  <c r="G87" i="28" s="1"/>
  <c r="G70" i="28"/>
  <c r="P74" i="28"/>
  <c r="R90" i="28"/>
  <c r="AD62" i="28"/>
  <c r="P48" i="28"/>
  <c r="H84" i="28"/>
  <c r="H87" i="28" s="1"/>
  <c r="H90" i="28" s="1"/>
  <c r="H70" i="28"/>
  <c r="AD99" i="28"/>
  <c r="AD100" i="28" s="1"/>
  <c r="AD72" i="28"/>
  <c r="AD76" i="28"/>
  <c r="AD77" i="28"/>
  <c r="N99" i="28"/>
  <c r="N100" i="28" s="1"/>
  <c r="N72" i="28"/>
  <c r="N76" i="28"/>
  <c r="N77" i="28"/>
  <c r="AE70" i="28"/>
  <c r="AE84" i="28"/>
  <c r="AE87" i="28" s="1"/>
  <c r="AD59" i="28"/>
  <c r="AD86" i="28"/>
  <c r="AD89" i="28" s="1"/>
  <c r="S76" i="28"/>
  <c r="S72" i="28"/>
  <c r="S77" i="28"/>
  <c r="R70" i="28"/>
  <c r="AB99" i="28"/>
  <c r="AB100" i="28" s="1"/>
  <c r="Z59" i="28"/>
  <c r="V62" i="28"/>
  <c r="W79" i="28"/>
  <c r="W78" i="28"/>
  <c r="AE59" i="28"/>
  <c r="AE86" i="28"/>
  <c r="AE89" i="28" s="1"/>
  <c r="N70" i="28"/>
  <c r="N84" i="28"/>
  <c r="N87" i="28" s="1"/>
  <c r="X59" i="28"/>
  <c r="O59" i="28"/>
  <c r="O86" i="28"/>
  <c r="O89" i="28" s="1"/>
  <c r="N48" i="28"/>
  <c r="Z70" i="28"/>
  <c r="Y72" i="28"/>
  <c r="Y76" i="28"/>
  <c r="Y77" i="28"/>
  <c r="F48" i="28"/>
  <c r="Z99" i="28"/>
  <c r="Z100" i="28" s="1"/>
  <c r="Z76" i="28"/>
  <c r="Z72" i="28"/>
  <c r="Z77" i="28"/>
  <c r="F99" i="28"/>
  <c r="F100" i="28" s="1"/>
  <c r="F76" i="28"/>
  <c r="F72" i="28"/>
  <c r="F77" i="28"/>
  <c r="G48" i="28"/>
  <c r="P59" i="28"/>
  <c r="M76" i="28"/>
  <c r="M72" i="28"/>
  <c r="M77" i="28"/>
  <c r="I76" i="28"/>
  <c r="I72" i="28"/>
  <c r="I77" i="28"/>
  <c r="W84" i="28"/>
  <c r="W87" i="28" s="1"/>
  <c r="W90" i="28" s="1"/>
  <c r="W70" i="28"/>
  <c r="V70" i="28"/>
  <c r="V86" i="28"/>
  <c r="V89" i="28" s="1"/>
  <c r="V90" i="28" s="1"/>
  <c r="AD84" i="28"/>
  <c r="AD87" i="28" s="1"/>
  <c r="AD70" i="28"/>
  <c r="K76" i="28"/>
  <c r="K72" i="28"/>
  <c r="K77" i="28"/>
  <c r="AE74" i="28"/>
  <c r="R59" i="28"/>
  <c r="J90" i="28"/>
  <c r="N62" i="28"/>
  <c r="Y59" i="28"/>
  <c r="AC72" i="28"/>
  <c r="AC76" i="28"/>
  <c r="AC77" i="28"/>
  <c r="U76" i="28"/>
  <c r="U72" i="28"/>
  <c r="U77" i="28"/>
  <c r="AC62" i="28"/>
  <c r="H59" i="28"/>
  <c r="X70" i="28"/>
  <c r="X84" i="28"/>
  <c r="X87" i="28" s="1"/>
  <c r="X90" i="28" s="1"/>
  <c r="W59" i="28"/>
  <c r="O84" i="28"/>
  <c r="O87" i="28" s="1"/>
  <c r="O70" i="28"/>
  <c r="N74" i="28"/>
  <c r="N59" i="28"/>
  <c r="N86" i="28"/>
  <c r="N89" i="28" s="1"/>
  <c r="G74" i="28"/>
  <c r="J59" i="28"/>
  <c r="J70" i="28"/>
  <c r="S99" i="28"/>
  <c r="S100" i="28" s="1"/>
  <c r="F62" i="28"/>
  <c r="L77" i="28" l="1"/>
  <c r="L72" i="28"/>
  <c r="L76" i="28"/>
  <c r="T77" i="28"/>
  <c r="T76" i="28"/>
  <c r="T72" i="28"/>
  <c r="T78" i="28" s="1"/>
  <c r="O90" i="28"/>
  <c r="O78" i="28"/>
  <c r="Q76" i="28"/>
  <c r="G79" i="28"/>
  <c r="Q77" i="28"/>
  <c r="Q72" i="28"/>
  <c r="Q79" i="28" s="1"/>
  <c r="G90" i="28"/>
  <c r="AE90" i="28"/>
  <c r="N90" i="28"/>
  <c r="S78" i="28"/>
  <c r="S79" i="28"/>
  <c r="N79" i="28"/>
  <c r="N78" i="28"/>
  <c r="U78" i="28"/>
  <c r="U79" i="28"/>
  <c r="Z78" i="28"/>
  <c r="Z79" i="28"/>
  <c r="H72" i="28"/>
  <c r="H76" i="28"/>
  <c r="H77" i="28"/>
  <c r="H99" i="28"/>
  <c r="H100" i="28" s="1"/>
  <c r="J78" i="28"/>
  <c r="J79" i="28"/>
  <c r="AD78" i="28"/>
  <c r="AD79" i="28"/>
  <c r="P72" i="28"/>
  <c r="P76" i="28"/>
  <c r="P77" i="28"/>
  <c r="P99" i="28"/>
  <c r="P100" i="28" s="1"/>
  <c r="AB78" i="28"/>
  <c r="AB79" i="28"/>
  <c r="L78" i="28"/>
  <c r="L79" i="28"/>
  <c r="AC78" i="28"/>
  <c r="AC79" i="28"/>
  <c r="F78" i="28"/>
  <c r="F79" i="28"/>
  <c r="X72" i="28"/>
  <c r="X76" i="28"/>
  <c r="X77" i="28"/>
  <c r="X99" i="28"/>
  <c r="X100" i="28" s="1"/>
  <c r="V79" i="28"/>
  <c r="V78" i="28"/>
  <c r="I78" i="28"/>
  <c r="I79" i="28"/>
  <c r="F90" i="28"/>
  <c r="R78" i="28"/>
  <c r="R79" i="28"/>
  <c r="M78" i="28"/>
  <c r="M79" i="28"/>
  <c r="K78" i="28"/>
  <c r="K79" i="28"/>
  <c r="AD90" i="28"/>
  <c r="Y78" i="28"/>
  <c r="Y79" i="28"/>
  <c r="AA78" i="28"/>
  <c r="AA79" i="28"/>
  <c r="Q78" i="28" l="1"/>
  <c r="T79" i="28"/>
  <c r="X78" i="28"/>
  <c r="X79" i="28"/>
  <c r="P78" i="28"/>
  <c r="P79" i="28"/>
  <c r="H78" i="28"/>
  <c r="H79" i="28"/>
  <c r="F94" i="16" l="1"/>
  <c r="G9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26" authorId="0" shapeId="0" xr:uid="{A5463453-EDC2-4727-911B-ADA73BBCA7BA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54DEBFF9-F4E3-4847-92EC-01EAB645B29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Valeska Figueroa</author>
  </authors>
  <commentList>
    <comment ref="A51" authorId="0" shapeId="0" xr:uid="{DE5F45E2-8145-4F27-923B-6DE8D8716245}">
      <text>
        <r>
          <rPr>
            <b/>
            <sz val="9"/>
            <color indexed="81"/>
            <rFont val="Tahoma"/>
            <family val="2"/>
          </rPr>
          <t>Valeska Figueroa:</t>
        </r>
        <r>
          <rPr>
            <sz val="9"/>
            <color indexed="81"/>
            <rFont val="Tahoma"/>
            <family val="2"/>
          </rPr>
          <t xml:space="preserve">
Taxonomia CMF 2020, agregar rubro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461F089-0CF8-4AD2-B7F6-9DA542BCAF0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D48B403-61B6-4B37-AAC1-6C057D5732E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721D5B6F-4FF2-41FE-9020-3BBFCFA5991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DBF915F3-764D-4437-AC92-51C0EC09116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62D9201A-0186-44E0-9A46-79E59985C28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2EB2A909-49FE-4345-A66F-309E1EB0B452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7F5F1865-FBC0-42CD-BDCC-144FE7B18CE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8B6E4515-50A4-4607-84F8-1E8BC265AB2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1B648270-ECDD-42FB-965D-CD785B80F61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8E605A7D-DE60-4CFD-8215-98F069B46C3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C56F4997-A707-4F06-BD7E-94DF82ED81C5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AD5C02EE-7BB8-4B2D-82B4-09FB20EE9CFE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101F4E0F-38A3-41EB-B428-C2335C9207BF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B2F58F95-7A0B-4468-90DF-CC2F478FA2E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D46643F-DC95-48ED-A44A-65B4AA2CA52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José Rojas</author>
  </authors>
  <commentList>
    <comment ref="A10" authorId="0" shapeId="0" xr:uid="{534864B8-626C-4CB6-B067-9B376A0ED7F0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14" authorId="0" shapeId="0" xr:uid="{9F9D2476-9713-48ED-A7EE-F2E4B97B9121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4" authorId="0" shapeId="0" xr:uid="{A2EBF908-9B91-43A0-8644-EDB5545F3166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6" authorId="0" shapeId="0" xr:uid="{C0ED73A5-EE56-44C0-90B5-8B158A49CFF7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  <comment ref="A27" authorId="0" shapeId="0" xr:uid="{7EAB265D-44AA-416D-9F4B-876376FEED44}">
      <text>
        <r>
          <rPr>
            <b/>
            <sz val="9"/>
            <color indexed="81"/>
            <rFont val="Tahoma"/>
            <family val="2"/>
          </rPr>
          <t>María José Rojas:</t>
        </r>
        <r>
          <rPr>
            <sz val="9"/>
            <color indexed="81"/>
            <rFont val="Tahoma"/>
            <family val="2"/>
          </rPr>
          <t xml:space="preserve">
Nueva linea según taxonomia marzo 2025 CMF.
</t>
        </r>
      </text>
    </comment>
  </commentList>
</comments>
</file>

<file path=xl/sharedStrings.xml><?xml version="1.0" encoding="utf-8"?>
<sst xmlns="http://schemas.openxmlformats.org/spreadsheetml/2006/main" count="2727" uniqueCount="374">
  <si>
    <t>Efectivo y equivalentes al efectivo</t>
  </si>
  <si>
    <t>Otros activos financieros corrientes</t>
  </si>
  <si>
    <t>Deudores comerciales y otras cuentas por cobrar corrientes</t>
  </si>
  <si>
    <t>Activos biológicos corrientes</t>
  </si>
  <si>
    <t>Activos no corrientes o grupos de activos para su disposición clasificados como mantenidos para la venta o como mantenidos para distribuir a los propietarios</t>
  </si>
  <si>
    <t>Activos corrientes totales</t>
  </si>
  <si>
    <t>Otros activos financieros no corrientes</t>
  </si>
  <si>
    <t>Otros activos no financieros no corrientes</t>
  </si>
  <si>
    <t>Inversiones contabilizadas utilizando el método de la participación</t>
  </si>
  <si>
    <t>Activos intangibles distintos de la plusvalía</t>
  </si>
  <si>
    <t>Plusvalía</t>
  </si>
  <si>
    <t>Propiedad de inversión</t>
  </si>
  <si>
    <t>Activos por impuestos corrientes, no corrientes</t>
  </si>
  <si>
    <t>Activos por impuestos diferidos</t>
  </si>
  <si>
    <t>Total de activos no corrientes</t>
  </si>
  <si>
    <t>Total de activos</t>
  </si>
  <si>
    <t>Otros pasivos financieros corrientes</t>
  </si>
  <si>
    <t>Cuentas por pagar comerciales y otras cuentas por pagar</t>
  </si>
  <si>
    <t>Otras provisiones a corto plazo</t>
  </si>
  <si>
    <t>Provisiones corrientes por beneficios a los empleados</t>
  </si>
  <si>
    <t>Otros pasivos no financieros corrientes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</si>
  <si>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</si>
  <si>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</si>
  <si>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Pasivos corrientes totales</t>
  </si>
  <si>
    <t>Otros pasivos financieros no corrientes</t>
  </si>
  <si>
    <t>Otras provisiones a largo plazo</t>
  </si>
  <si>
    <t>Pasivo por impuestos diferidos</t>
  </si>
  <si>
    <t>Pasivos por impuestos corrientes, no corrientes</t>
  </si>
  <si>
    <t>Provisiones no corrientes por beneficios a los empleados</t>
  </si>
  <si>
    <t>Otros pasivos no financieros no corrientes</t>
  </si>
  <si>
    <t>Total de pasivos no corrientes</t>
  </si>
  <si>
    <t>Capital emitido</t>
  </si>
  <si>
    <t>Ganancias (pérdidas) acumuladas</t>
  </si>
  <si>
    <t>Acciones propias en cartera</t>
  </si>
  <si>
    <t>Otras participaciones en el patrimonio</t>
  </si>
  <si>
    <t>Otras reservas</t>
  </si>
  <si>
    <t>Patrimonio atribuible a los propietarios de la controladora</t>
  </si>
  <si>
    <t>Participaciones no controladoras</t>
  </si>
  <si>
    <t>Patrimonio total</t>
  </si>
  <si>
    <t>Total de patrimonio y pasivos</t>
  </si>
  <si>
    <t>Capital emitido y pagado</t>
  </si>
  <si>
    <t>Activos por derecho de uso</t>
  </si>
  <si>
    <t>Pasivos por arrendamientos corrientes</t>
  </si>
  <si>
    <t>Pasivos por arrendamientos no corrientes</t>
  </si>
  <si>
    <t>Diferencias de cambio</t>
  </si>
  <si>
    <t>Cobros procedentes de las ventas de bienes y prestación de servicios</t>
  </si>
  <si>
    <t>Cobros procedentes de regalías, cuotas, comisiones y otros ingresos de actividades ordinarias</t>
  </si>
  <si>
    <t>Cobros derivados de contratos mantenidos para intermediación o para negociar con ellos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</si>
  <si>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</si>
  <si>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</si>
  <si>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</si>
  <si>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</si>
  <si>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</si>
  <si>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</si>
  <si>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Pagos por fabricar o adquirir activos mantenidos para arrendar a otros y posteriormente para vender</t>
  </si>
  <si>
    <t>Otros pagos por actividades de operación</t>
  </si>
  <si>
    <t>Dividendos pagados</t>
  </si>
  <si>
    <t>Dividendos recibidos</t>
  </si>
  <si>
    <t>Intereses pagados</t>
  </si>
  <si>
    <t>Intereses recibidos</t>
  </si>
  <si>
    <t>Impuestos a las ganancias pagados (reembolsados)</t>
  </si>
  <si>
    <t>Otras entradas (salidas)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</si>
  <si>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</si>
  <si>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</si>
  <si>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</si>
  <si>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</si>
  <si>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</si>
  <si>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</si>
  <si>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</si>
  <si>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</si>
  <si>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</si>
  <si>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Importes procedentes de ventas de activos intangibles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</si>
  <si>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</si>
  <si>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</si>
  <si>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</si>
  <si>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</si>
  <si>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</si>
  <si>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</si>
  <si>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</si>
  <si>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</si>
  <si>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Flujos de efectivo procedentes de la venta de participaciones no controladoras</t>
  </si>
  <si>
    <t>Cobros por cambios en las participaciones en la propiedad de subsidiarias que no resulta en una pérdida de control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</si>
  <si>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</si>
  <si>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</si>
  <si>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</si>
  <si>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</si>
  <si>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</si>
  <si>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Préstamos de entidades relacionadas</t>
  </si>
  <si>
    <t>Reembolsos de préstamos</t>
  </si>
  <si>
    <t>Pagos de préstamos a entidades relacionadas</t>
  </si>
  <si>
    <t>Efectos de la variación en la tasa de cambio sobre el efectivo y equivalentes al efectivo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</si>
  <si>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</si>
  <si>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</si>
  <si>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</si>
  <si>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</si>
  <si>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</si>
  <si>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</si>
  <si>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</si>
  <si>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</si>
  <si>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</si>
  <si>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</si>
  <si>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</si>
  <si>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</si>
  <si>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</si>
  <si>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</si>
  <si>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</si>
  <si>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</si>
  <si>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</si>
  <si>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2Q22</t>
  </si>
  <si>
    <t>1Q22</t>
  </si>
  <si>
    <t>3Q22</t>
  </si>
  <si>
    <t>4Q22</t>
  </si>
  <si>
    <t>1Q23</t>
  </si>
  <si>
    <t>2Q23</t>
  </si>
  <si>
    <t>3Q23</t>
  </si>
  <si>
    <t>4Q23</t>
  </si>
  <si>
    <t>1Q24</t>
  </si>
  <si>
    <t>1Q17</t>
  </si>
  <si>
    <t>2Q17</t>
  </si>
  <si>
    <t>3Q17</t>
  </si>
  <si>
    <t>EBITDA</t>
  </si>
  <si>
    <t>Patrimonio</t>
  </si>
  <si>
    <t>SVS Estado de Situación Financiera Clasificado MUS$</t>
  </si>
  <si>
    <t>Mar-14</t>
  </si>
  <si>
    <t>Jun-14</t>
  </si>
  <si>
    <t>Sep-14</t>
  </si>
  <si>
    <t>Dic-14</t>
  </si>
  <si>
    <t>Mar-15</t>
  </si>
  <si>
    <t>Jun-15</t>
  </si>
  <si>
    <t>Sep-15</t>
  </si>
  <si>
    <t>Dic-15</t>
  </si>
  <si>
    <t>Mar-16</t>
  </si>
  <si>
    <t>Jun-16</t>
  </si>
  <si>
    <t>Sep-16</t>
  </si>
  <si>
    <t>Dic-16</t>
  </si>
  <si>
    <t>Mar-17</t>
  </si>
  <si>
    <t>Jun-17</t>
  </si>
  <si>
    <t>Sep-17</t>
  </si>
  <si>
    <t>Dic-17</t>
  </si>
  <si>
    <t>Mar-18</t>
  </si>
  <si>
    <t>Jun-18</t>
  </si>
  <si>
    <t>Sep-18</t>
  </si>
  <si>
    <t>Dic-18</t>
  </si>
  <si>
    <t>Mar-19</t>
  </si>
  <si>
    <t>Jun-19</t>
  </si>
  <si>
    <t>Sep-19</t>
  </si>
  <si>
    <t>Dic-19</t>
  </si>
  <si>
    <t>Mar-20</t>
  </si>
  <si>
    <t>Jun-20</t>
  </si>
  <si>
    <t>Sep-20</t>
  </si>
  <si>
    <t>Dic-20</t>
  </si>
  <si>
    <t>Mar-21</t>
  </si>
  <si>
    <t>Jun-21</t>
  </si>
  <si>
    <t>Sep-21</t>
  </si>
  <si>
    <t>Dic-21</t>
  </si>
  <si>
    <t>Mar-22</t>
  </si>
  <si>
    <t>Jun-22</t>
  </si>
  <si>
    <t>Sep-22</t>
  </si>
  <si>
    <t>Dic-22</t>
  </si>
  <si>
    <t>Mar-23</t>
  </si>
  <si>
    <t>Jun-23</t>
  </si>
  <si>
    <t>Sep-23</t>
  </si>
  <si>
    <t>Dic-23</t>
  </si>
  <si>
    <t>Mar-24</t>
  </si>
  <si>
    <t>Jun-24</t>
  </si>
  <si>
    <t>Sep-24</t>
  </si>
  <si>
    <t>Dic-24</t>
  </si>
  <si>
    <t>Estado de Situación Financiera</t>
  </si>
  <si>
    <t xml:space="preserve">Activos </t>
  </si>
  <si>
    <t>Activos corrientes</t>
  </si>
  <si>
    <t>Efectivo y Equivalentes al Efectivo</t>
  </si>
  <si>
    <t>Otros Activos No Financieros, Corriente</t>
  </si>
  <si>
    <t>Cuentas por Cobrar a Entidades Relacionadas, Corriente</t>
  </si>
  <si>
    <t>Inventarios</t>
  </si>
  <si>
    <t>Activos por impuestos corrientes</t>
  </si>
  <si>
    <t>Total de activos corrientes distintos de los activos o grupos de activos para su disposición clasificados como mantenidos para la venta o como mantenidos para distribuir a los propietarios</t>
  </si>
  <si>
    <t xml:space="preserve">Activos no corrientes mantenidos para la venta </t>
  </si>
  <si>
    <t>Activos no corrientes para distribuir a los propietarios</t>
  </si>
  <si>
    <t>Activos no corrientes</t>
  </si>
  <si>
    <t>Derechos por cobrar no corrientes</t>
  </si>
  <si>
    <t>Cuentas por Cobrar a Entidades Relacionadas, No Corriente</t>
  </si>
  <si>
    <t>Propiedades, Planta y Equipo</t>
  </si>
  <si>
    <t>Activos biológicos, no corrientes</t>
  </si>
  <si>
    <t>Activos por derechos de uso</t>
  </si>
  <si>
    <t>Patrimonio y pasivos</t>
  </si>
  <si>
    <t>Pasivos corrientes</t>
  </si>
  <si>
    <t>Pasivos por arrendamiento corriente</t>
  </si>
  <si>
    <t>Cuentas por Pagar a Entidades Relacionadas, Corriente</t>
  </si>
  <si>
    <t>Pasivos por Impuestos corrientes</t>
  </si>
  <si>
    <t>Pasivos no corrientes</t>
  </si>
  <si>
    <t>Cuentas por Pagar, no corriente</t>
  </si>
  <si>
    <t>Cuentas por Pagar a Entidades Relacionadas, no corriente</t>
  </si>
  <si>
    <t>Total pasivos</t>
  </si>
  <si>
    <t>Primas de emisión</t>
  </si>
  <si>
    <t>ESTADO DE RESULTADOS POR FUNCIÓN IFRS</t>
  </si>
  <si>
    <r>
      <t xml:space="preserve">SOCIEDAD: </t>
    </r>
    <r>
      <rPr>
        <sz val="10"/>
        <rFont val="Arial"/>
        <family val="2"/>
      </rPr>
      <t>MAGOTTEAUX</t>
    </r>
  </si>
  <si>
    <t>MONEDA: DÓLAR</t>
  </si>
  <si>
    <t>Ventas</t>
  </si>
  <si>
    <t>Ingresos Ordinarios, Total</t>
  </si>
  <si>
    <t>Otros Ingresos de la Operación</t>
  </si>
  <si>
    <t>Costos</t>
  </si>
  <si>
    <t>Costos Ventas</t>
  </si>
  <si>
    <t>Margen De Explotación</t>
  </si>
  <si>
    <t>Gastos de Administración y Ventas</t>
  </si>
  <si>
    <t>Costos de Distribución</t>
  </si>
  <si>
    <t>Gastos de Administración</t>
  </si>
  <si>
    <t>Otros gastos por función</t>
  </si>
  <si>
    <t>Resultado Operacional</t>
  </si>
  <si>
    <t>Gastos Financieros (menos)</t>
  </si>
  <si>
    <t>Ingresos Financieros</t>
  </si>
  <si>
    <t>Pérdidas por deterioro de valor NIIF 9</t>
  </si>
  <si>
    <t>VPP Empresas Relacionadas</t>
  </si>
  <si>
    <t>Diferencias de Cambio y Reajustes</t>
  </si>
  <si>
    <t>Resultados por Unidades de Reajuste</t>
  </si>
  <si>
    <t>Otros Ingresos/Egresos</t>
  </si>
  <si>
    <t>Baja de Activos Mantenidos para la Venta</t>
  </si>
  <si>
    <t xml:space="preserve">Minusvalía Comprada Immediatemente </t>
  </si>
  <si>
    <t>Otras Ganancias (Pérdidas)</t>
  </si>
  <si>
    <t>Resultados No Operacional</t>
  </si>
  <si>
    <t>Resultados Antes de Impuesto</t>
  </si>
  <si>
    <t>Impuesto a la Renta</t>
  </si>
  <si>
    <t>Utilidad Neta Operaciones Contínuas</t>
  </si>
  <si>
    <t>Utilidad Neta Del Ejercicio</t>
  </si>
  <si>
    <t>Interés Minoritario</t>
  </si>
  <si>
    <t>Utilidad Neta Propia</t>
  </si>
  <si>
    <t>Depreciación</t>
  </si>
  <si>
    <t>SVS Estado de Flujo de Efectivo Directo MUS$</t>
  </si>
  <si>
    <t>Estado de flujos de efectivo</t>
  </si>
  <si>
    <t xml:space="preserve">Flujos de efectivo procedentes de (utilizados en) actividades de operación </t>
  </si>
  <si>
    <t xml:space="preserve">Clases de cobros por actividades de operación </t>
  </si>
  <si>
    <t>Cobros por rentas y ventas posteriores de activos mantenidos para arrendar a terceros y posteriormente mantenidos para la venta</t>
  </si>
  <si>
    <t xml:space="preserve">Clases de pagos en efectivo procedentes de actividades de operación </t>
  </si>
  <si>
    <t>Flujos de efectivo netos procedentes de (utilizados en) la operación</t>
  </si>
  <si>
    <t>Flujos de efectivo procedentes de (utilizados en) actividades de operación</t>
  </si>
  <si>
    <t>Flujos de efectivo procedentes de (utilizados en) actividades de inversión</t>
  </si>
  <si>
    <t>Importes procedentes de ventas de propiedades, planta y equipo</t>
  </si>
  <si>
    <t>Importes procedentes de activos a largo plazo</t>
  </si>
  <si>
    <t>Flujos de efectivo procedentes de (utilizados en) actividades de financiación</t>
  </si>
  <si>
    <t>Pagos por cambios en las participaciones en la propiedad en subsidiarias que no resulta en una pérdida de control</t>
  </si>
  <si>
    <t xml:space="preserve">       Importes procedentes de préstamos de largo plazo</t>
  </si>
  <si>
    <t xml:space="preserve">       Importes procedentes de préstamos de corto plazo</t>
  </si>
  <si>
    <t>Pagos de pasivos por arrendamiento financiero</t>
  </si>
  <si>
    <t>Pagos de pasivos por arrendamiento</t>
  </si>
  <si>
    <t>Incremento (disminución) en el efectivo y equivalentes al efectivo, antes del efecto de los cambios en la tasa de cambio</t>
  </si>
  <si>
    <t>Incremento (disminución) de efectivo y equivalentes al efectivo</t>
  </si>
  <si>
    <t>Efectivo y equivalentes al efectivo al inicio del período</t>
  </si>
  <si>
    <r>
      <t xml:space="preserve">SOCIEDAD: </t>
    </r>
    <r>
      <rPr>
        <sz val="10"/>
        <rFont val="Arial"/>
        <family val="2"/>
      </rPr>
      <t>INGENIERIA Y CONTRUCCIÓN SIGDO KOPPERS (CONSOLIDADO)</t>
    </r>
  </si>
  <si>
    <t xml:space="preserve">Pagos de pasivos por arrendamiento </t>
  </si>
  <si>
    <t>SVS Estado de Situación Financiera Clasificado</t>
  </si>
  <si>
    <r>
      <t xml:space="preserve">SOCIEDAD: </t>
    </r>
    <r>
      <rPr>
        <sz val="10"/>
        <rFont val="Arial"/>
        <family val="2"/>
      </rPr>
      <t>SKC</t>
    </r>
  </si>
  <si>
    <t>SVS Estado de Flujo de Efectivo Directo</t>
  </si>
  <si>
    <t>Sigdo Koppers. Consolidated Financial Statements  (USD 000s)</t>
  </si>
  <si>
    <t>Year</t>
  </si>
  <si>
    <t>Quarter</t>
  </si>
  <si>
    <t>Income Statement</t>
  </si>
  <si>
    <t>Revenues</t>
  </si>
  <si>
    <t>COGS</t>
  </si>
  <si>
    <t>Gross Income</t>
  </si>
  <si>
    <t>SG&amp;A</t>
  </si>
  <si>
    <t>Other Operating Income/ Expense</t>
  </si>
  <si>
    <t>EBIT</t>
  </si>
  <si>
    <t>Dep &amp; Amort</t>
  </si>
  <si>
    <t>Financial Income</t>
  </si>
  <si>
    <t>Financial Expenses</t>
  </si>
  <si>
    <t>Associates Gains by Equity Method</t>
  </si>
  <si>
    <t>FX Gains/Losses</t>
  </si>
  <si>
    <t>Income Before Taxes</t>
  </si>
  <si>
    <t>Taxes</t>
  </si>
  <si>
    <t>Net Income</t>
  </si>
  <si>
    <t>Controllers Net Income</t>
  </si>
  <si>
    <t>Minority Interest</t>
  </si>
  <si>
    <t># of shares</t>
  </si>
  <si>
    <t>EPS</t>
  </si>
  <si>
    <t>Growth (Var. YoY)</t>
  </si>
  <si>
    <t>Margins</t>
  </si>
  <si>
    <t>Gross Margin</t>
  </si>
  <si>
    <t>SG&amp;A (% of revenues)</t>
  </si>
  <si>
    <t>Operating Margin</t>
  </si>
  <si>
    <t>D&amp;A (% of revenues)</t>
  </si>
  <si>
    <t>EBITDA Margin</t>
  </si>
  <si>
    <t>Net Margin</t>
  </si>
  <si>
    <t>Controllers Net Margin</t>
  </si>
  <si>
    <t>Balance Sheet</t>
  </si>
  <si>
    <t>Cash</t>
  </si>
  <si>
    <t>Accounts Receivables</t>
  </si>
  <si>
    <t>Inventories</t>
  </si>
  <si>
    <t>Other ST Assets</t>
  </si>
  <si>
    <t>ST Assets</t>
  </si>
  <si>
    <t>Investments in Associates</t>
  </si>
  <si>
    <t>Fixed Assets</t>
  </si>
  <si>
    <t>Intangibles</t>
  </si>
  <si>
    <t>Goodwill</t>
  </si>
  <si>
    <t>Other LT Assets</t>
  </si>
  <si>
    <t>LT Assets</t>
  </si>
  <si>
    <t>Assets</t>
  </si>
  <si>
    <t>ST Debt</t>
  </si>
  <si>
    <t>Accounts Payable</t>
  </si>
  <si>
    <t>Other ST Liabilities</t>
  </si>
  <si>
    <t>ST Liabilities</t>
  </si>
  <si>
    <t>LT Debt</t>
  </si>
  <si>
    <t>Other LT Liabilities</t>
  </si>
  <si>
    <t>LT Liabilities</t>
  </si>
  <si>
    <t>Liabilities</t>
  </si>
  <si>
    <t>Controllers Equity</t>
  </si>
  <si>
    <t>Equity</t>
  </si>
  <si>
    <t>Liquidity &amp; leverage metrics</t>
  </si>
  <si>
    <t>Working capital</t>
  </si>
  <si>
    <t>Total Debt</t>
  </si>
  <si>
    <t>Net Debt</t>
  </si>
  <si>
    <t>Current ratio</t>
  </si>
  <si>
    <t>Acid ratio</t>
  </si>
  <si>
    <t>Liabilities/Equity</t>
  </si>
  <si>
    <t>Debt/(Debt+Equity) (%)</t>
  </si>
  <si>
    <t>Debt/ EBITDA (x)</t>
  </si>
  <si>
    <t>Net Debt / Equity (x)</t>
  </si>
  <si>
    <t>Net Debt / EBITDA (x)</t>
  </si>
  <si>
    <t>Turnover metrics</t>
  </si>
  <si>
    <t>Asset turnover</t>
  </si>
  <si>
    <t>AR turnover</t>
  </si>
  <si>
    <t>Inventory turnover</t>
  </si>
  <si>
    <t>AP turnover</t>
  </si>
  <si>
    <t>Receivable days</t>
  </si>
  <si>
    <t>Inventory days</t>
  </si>
  <si>
    <t>Payable days</t>
  </si>
  <si>
    <t>Cash conversion cycle</t>
  </si>
  <si>
    <t>Profitability metrics</t>
  </si>
  <si>
    <t>ROE (%)</t>
  </si>
  <si>
    <t>Net Margin (%)</t>
  </si>
  <si>
    <t>Revenues/Assets (x)</t>
  </si>
  <si>
    <t>Assets/Equity (x)</t>
  </si>
  <si>
    <t>Effective tax rate (%)</t>
  </si>
  <si>
    <t>NOPAT LTM</t>
  </si>
  <si>
    <t>Invested capital</t>
  </si>
  <si>
    <t>ROIC (%)</t>
  </si>
  <si>
    <t>Enaex. Consolidated Financial Statements  (USD 000s)</t>
  </si>
  <si>
    <t>MONEDA: DÓLAR (MUS$)</t>
  </si>
  <si>
    <t>2Q24</t>
  </si>
  <si>
    <t>3Q24</t>
  </si>
  <si>
    <t>4Q24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</si>
  <si>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</si>
  <si>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</si>
  <si>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</si>
  <si>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</si>
  <si>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</si>
  <si>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</si>
  <si>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</si>
  <si>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</si>
  <si>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</si>
  <si>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</si>
  <si>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</si>
  <si>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</si>
  <si>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Inflation adjustments Gains/Losses</t>
  </si>
  <si>
    <t>Interest Coverage (x)</t>
  </si>
  <si>
    <t>Other non-operating income/expenses</t>
  </si>
  <si>
    <t>MONEDA: DÓLAR MUS$</t>
  </si>
  <si>
    <r>
      <t xml:space="preserve">SOCIEDAD: </t>
    </r>
    <r>
      <rPr>
        <sz val="10"/>
        <rFont val="Arial"/>
        <family val="2"/>
      </rPr>
      <t>Enaex</t>
    </r>
  </si>
  <si>
    <r>
      <t xml:space="preserve">SOCIEDAD: </t>
    </r>
    <r>
      <rPr>
        <sz val="10"/>
        <rFont val="Arial"/>
        <family val="2"/>
      </rPr>
      <t>Puerto Ventanas</t>
    </r>
  </si>
  <si>
    <t>Magotteaux Consolidated Financial Statements  (USD 000s)</t>
  </si>
  <si>
    <t>PVSA Consolidated Financial Statements  (USD 000s)</t>
  </si>
  <si>
    <t>SKC Consolidated Financial Statements  (USD 000s)</t>
  </si>
  <si>
    <t>SKIC Consolidated Financial Statements  (USD 000s)</t>
  </si>
  <si>
    <t xml:space="preserve"> </t>
  </si>
  <si>
    <t>SOCIEDAD: Sigdo Koppers S.A.</t>
  </si>
  <si>
    <t>TC conversión Balance</t>
  </si>
  <si>
    <t>Mar-25</t>
  </si>
  <si>
    <t>1Q25</t>
  </si>
  <si>
    <t>Recuperaciones activadas préstamos anteriormente anulados desactivados</t>
  </si>
  <si>
    <t>Pagos relacionados con regalías tasas y comisiones</t>
  </si>
  <si>
    <t>Interés pagado en depósito pasivos clasificado como actividades operativas</t>
  </si>
  <si>
    <t>Intereses recibidos de préstamos y anticipos clasificados como actividades operativas</t>
  </si>
  <si>
    <t>Interés recibido de deuda instrumentos retenidos clasificado como actividades operativas</t>
  </si>
  <si>
    <t>TC conversión Flujo</t>
  </si>
  <si>
    <t>Jun-25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</si>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</sst>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.00_-;\-* #,##0.00_-;_-* &quot;-&quot;??_-;_-@_-"/>
    <numFmt numFmtId="165" formatCode="#,##0_ ;\-#,##0\ 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_-* #,##0\ _z_ł_-;\-* #,##0\ _z_ł_-;_-* &quot;-&quot;??\ _z_ł_-;_-@_-"/>
  </numFmts>
  <fonts count="2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9"/>
      <name val="Czcionka tekstu podstawowego"/>
      <family val="2"/>
      <charset val="238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10"/>
      <color indexed="23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</font>
    <font>
      <sz val="11"/>
      <color rgb="FF3C3C3B"/>
      <name val="Calibri"/>
      <family val="2"/>
    </font>
    <font>
      <b/>
      <sz val="11"/>
      <color rgb="FF3C3C3B"/>
      <name val="Calibri"/>
      <family val="2"/>
    </font>
    <font>
      <sz val="10"/>
      <color rgb="FF00B050"/>
      <name val="Arial"/>
      <family val="2"/>
    </font>
    <font>
      <i/>
      <sz val="8"/>
      <color rgb="FF00B050"/>
      <name val="Arial"/>
      <family val="2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1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0" fontId="21" fillId="0" borderId="0" applyNumberFormat="0" applyFill="0" applyBorder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66">
    <xf numFmtId="0" fontId="0" fillId="0" borderId="0" xfId="0"/>
    <xf numFmtId="3" fontId="0" fillId="0" borderId="0" xfId="0" applyNumberFormat="1"/>
    <xf numFmtId="0" fontId="3" fillId="2" borderId="0" xfId="0" applyFont="1" applyFill="1"/>
    <xf numFmtId="0" fontId="4" fillId="0" borderId="0" xfId="0" applyFont="1"/>
    <xf numFmtId="0" fontId="8" fillId="4" borderId="1" xfId="2" applyFont="1" applyFill="1" applyBorder="1" applyAlignment="1">
      <alignment vertical="center"/>
    </xf>
    <xf numFmtId="14" fontId="9" fillId="5" borderId="2" xfId="2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3" xfId="0" applyFont="1" applyBorder="1" applyAlignment="1">
      <alignment horizontal="left" vertical="center" indent="4"/>
    </xf>
    <xf numFmtId="37" fontId="11" fillId="0" borderId="4" xfId="1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left" vertical="center" wrapText="1" indent="4"/>
    </xf>
    <xf numFmtId="37" fontId="10" fillId="0" borderId="4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 indent="4"/>
    </xf>
    <xf numFmtId="37" fontId="11" fillId="0" borderId="0" xfId="1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 indent="4"/>
    </xf>
    <xf numFmtId="0" fontId="8" fillId="4" borderId="6" xfId="0" applyFont="1" applyFill="1" applyBorder="1" applyAlignment="1">
      <alignment horizontal="left" vertical="center" wrapText="1" indent="2"/>
    </xf>
    <xf numFmtId="37" fontId="9" fillId="5" borderId="4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indent="4"/>
    </xf>
    <xf numFmtId="0" fontId="10" fillId="0" borderId="0" xfId="0" applyFont="1" applyAlignment="1">
      <alignment horizontal="left" vertical="center" wrapText="1" indent="3"/>
    </xf>
    <xf numFmtId="0" fontId="8" fillId="4" borderId="3" xfId="0" applyFont="1" applyFill="1" applyBorder="1" applyAlignment="1">
      <alignment horizontal="left" vertical="center" wrapText="1" indent="2"/>
    </xf>
    <xf numFmtId="0" fontId="10" fillId="0" borderId="0" xfId="3" applyFont="1" applyAlignment="1">
      <alignment vertical="center"/>
    </xf>
    <xf numFmtId="0" fontId="11" fillId="6" borderId="0" xfId="3" applyFill="1" applyAlignment="1">
      <alignment vertical="center"/>
    </xf>
    <xf numFmtId="0" fontId="11" fillId="0" borderId="0" xfId="3" applyAlignment="1">
      <alignment vertical="center"/>
    </xf>
    <xf numFmtId="37" fontId="11" fillId="0" borderId="0" xfId="3" applyNumberFormat="1" applyAlignment="1">
      <alignment vertical="center"/>
    </xf>
    <xf numFmtId="0" fontId="8" fillId="4" borderId="7" xfId="3" applyFont="1" applyFill="1" applyBorder="1" applyAlignment="1">
      <alignment horizontal="left" vertical="center" wrapText="1"/>
    </xf>
    <xf numFmtId="165" fontId="15" fillId="6" borderId="0" xfId="4" quotePrefix="1" applyNumberFormat="1" applyFont="1" applyFill="1" applyAlignment="1">
      <alignment horizontal="center" vertical="center" wrapText="1"/>
    </xf>
    <xf numFmtId="165" fontId="15" fillId="4" borderId="0" xfId="4" quotePrefix="1" applyNumberFormat="1" applyFont="1" applyFill="1" applyAlignment="1">
      <alignment horizontal="center" vertical="center" wrapText="1"/>
    </xf>
    <xf numFmtId="0" fontId="16" fillId="0" borderId="0" xfId="5" applyFont="1" applyAlignment="1">
      <alignment horizontal="left" vertical="center" wrapText="1"/>
    </xf>
    <xf numFmtId="165" fontId="11" fillId="6" borderId="0" xfId="5" applyNumberFormat="1" applyFill="1" applyAlignment="1">
      <alignment vertical="center"/>
    </xf>
    <xf numFmtId="165" fontId="11" fillId="0" borderId="0" xfId="5" applyNumberFormat="1" applyAlignment="1">
      <alignment vertical="center"/>
    </xf>
    <xf numFmtId="0" fontId="11" fillId="0" borderId="0" xfId="5" applyAlignment="1">
      <alignment horizontal="left" vertical="center" wrapText="1" indent="1"/>
    </xf>
    <xf numFmtId="37" fontId="11" fillId="6" borderId="0" xfId="5" applyNumberFormat="1" applyFill="1" applyAlignment="1">
      <alignment vertical="center"/>
    </xf>
    <xf numFmtId="37" fontId="11" fillId="0" borderId="0" xfId="5" applyNumberFormat="1" applyAlignment="1">
      <alignment vertical="center"/>
    </xf>
    <xf numFmtId="37" fontId="11" fillId="7" borderId="0" xfId="5" applyNumberFormat="1" applyFill="1" applyAlignment="1">
      <alignment vertical="center"/>
    </xf>
    <xf numFmtId="0" fontId="14" fillId="0" borderId="0" xfId="5" applyFont="1" applyAlignment="1">
      <alignment horizontal="left" vertical="center" wrapText="1" indent="2"/>
    </xf>
    <xf numFmtId="37" fontId="14" fillId="6" borderId="0" xfId="5" applyNumberFormat="1" applyFont="1" applyFill="1" applyAlignment="1">
      <alignment vertical="center"/>
    </xf>
    <xf numFmtId="37" fontId="14" fillId="0" borderId="0" xfId="5" applyNumberFormat="1" applyFont="1" applyAlignment="1">
      <alignment vertical="center"/>
    </xf>
    <xf numFmtId="37" fontId="14" fillId="7" borderId="0" xfId="5" applyNumberFormat="1" applyFont="1" applyFill="1" applyAlignment="1">
      <alignment vertical="center"/>
    </xf>
    <xf numFmtId="0" fontId="10" fillId="0" borderId="8" xfId="5" applyFont="1" applyBorder="1" applyAlignment="1">
      <alignment vertical="center" wrapText="1"/>
    </xf>
    <xf numFmtId="37" fontId="10" fillId="6" borderId="0" xfId="5" applyNumberFormat="1" applyFont="1" applyFill="1" applyAlignment="1">
      <alignment vertical="center" wrapText="1"/>
    </xf>
    <xf numFmtId="37" fontId="10" fillId="0" borderId="9" xfId="5" applyNumberFormat="1" applyFont="1" applyBorder="1" applyAlignment="1">
      <alignment vertical="center" wrapText="1"/>
    </xf>
    <xf numFmtId="0" fontId="17" fillId="0" borderId="0" xfId="5" applyFont="1" applyAlignment="1">
      <alignment horizontal="right" vertical="center" wrapText="1"/>
    </xf>
    <xf numFmtId="166" fontId="17" fillId="6" borderId="0" xfId="6" applyNumberFormat="1" applyFont="1" applyFill="1" applyBorder="1" applyAlignment="1">
      <alignment vertical="center"/>
    </xf>
    <xf numFmtId="166" fontId="17" fillId="0" borderId="0" xfId="6" applyNumberFormat="1" applyFont="1" applyFill="1" applyBorder="1" applyAlignment="1">
      <alignment vertical="center"/>
    </xf>
    <xf numFmtId="0" fontId="18" fillId="0" borderId="0" xfId="5" applyFont="1" applyAlignment="1">
      <alignment horizontal="right" vertical="center" wrapText="1"/>
    </xf>
    <xf numFmtId="37" fontId="18" fillId="6" borderId="0" xfId="6" applyNumberFormat="1" applyFont="1" applyFill="1" applyBorder="1" applyAlignment="1">
      <alignment vertical="center"/>
    </xf>
    <xf numFmtId="37" fontId="18" fillId="0" borderId="0" xfId="6" applyNumberFormat="1" applyFont="1" applyFill="1" applyBorder="1" applyAlignment="1">
      <alignment vertical="center"/>
    </xf>
    <xf numFmtId="0" fontId="14" fillId="0" borderId="0" xfId="5" applyFont="1" applyAlignment="1">
      <alignment horizontal="left" vertical="center" wrapText="1" indent="1"/>
    </xf>
    <xf numFmtId="0" fontId="11" fillId="0" borderId="0" xfId="5" applyAlignment="1">
      <alignment vertical="center" wrapText="1"/>
    </xf>
    <xf numFmtId="0" fontId="10" fillId="0" borderId="8" xfId="5" applyFont="1" applyBorder="1" applyAlignment="1">
      <alignment horizontal="left" vertical="center" wrapText="1"/>
    </xf>
    <xf numFmtId="37" fontId="19" fillId="6" borderId="0" xfId="5" applyNumberFormat="1" applyFont="1" applyFill="1" applyAlignment="1">
      <alignment vertical="center" wrapText="1"/>
    </xf>
    <xf numFmtId="0" fontId="19" fillId="4" borderId="10" xfId="5" applyFont="1" applyFill="1" applyBorder="1" applyAlignment="1">
      <alignment horizontal="left" vertical="center" wrapText="1"/>
    </xf>
    <xf numFmtId="37" fontId="9" fillId="5" borderId="11" xfId="5" applyNumberFormat="1" applyFont="1" applyFill="1" applyBorder="1" applyAlignment="1">
      <alignment vertical="center" wrapText="1"/>
    </xf>
    <xf numFmtId="0" fontId="10" fillId="0" borderId="0" xfId="5" applyFont="1" applyAlignment="1">
      <alignment horizontal="left" vertical="center" wrapText="1" indent="1"/>
    </xf>
    <xf numFmtId="37" fontId="10" fillId="0" borderId="0" xfId="5" applyNumberFormat="1" applyFont="1" applyAlignment="1">
      <alignment vertical="center" wrapText="1"/>
    </xf>
    <xf numFmtId="166" fontId="18" fillId="6" borderId="0" xfId="6" applyNumberFormat="1" applyFont="1" applyFill="1" applyBorder="1" applyAlignment="1">
      <alignment vertical="center"/>
    </xf>
    <xf numFmtId="37" fontId="11" fillId="6" borderId="0" xfId="5" applyNumberFormat="1" applyFill="1" applyAlignment="1">
      <alignment vertical="center" wrapText="1"/>
    </xf>
    <xf numFmtId="166" fontId="18" fillId="0" borderId="0" xfId="6" applyNumberFormat="1" applyFont="1" applyFill="1" applyBorder="1" applyAlignment="1">
      <alignment vertical="center"/>
    </xf>
    <xf numFmtId="0" fontId="11" fillId="0" borderId="8" xfId="5" applyBorder="1" applyAlignment="1">
      <alignment vertical="center" wrapText="1"/>
    </xf>
    <xf numFmtId="37" fontId="11" fillId="0" borderId="9" xfId="5" applyNumberFormat="1" applyBorder="1" applyAlignment="1">
      <alignment vertical="center" wrapText="1"/>
    </xf>
    <xf numFmtId="165" fontId="10" fillId="0" borderId="0" xfId="3" applyNumberFormat="1" applyFont="1" applyAlignment="1">
      <alignment horizontal="center" vertical="center"/>
    </xf>
    <xf numFmtId="0" fontId="11" fillId="0" borderId="0" xfId="3" applyAlignment="1">
      <alignment horizontal="left" vertical="center" indent="1"/>
    </xf>
    <xf numFmtId="37" fontId="10" fillId="6" borderId="0" xfId="3" applyNumberFormat="1" applyFont="1" applyFill="1" applyAlignment="1">
      <alignment horizontal="center" vertical="center"/>
    </xf>
    <xf numFmtId="37" fontId="11" fillId="0" borderId="0" xfId="3" applyNumberFormat="1" applyAlignment="1">
      <alignment horizontal="center" vertical="center"/>
    </xf>
    <xf numFmtId="0" fontId="18" fillId="0" borderId="0" xfId="3" applyFont="1" applyAlignment="1">
      <alignment horizontal="right" vertical="center"/>
    </xf>
    <xf numFmtId="166" fontId="20" fillId="6" borderId="0" xfId="6" applyNumberFormat="1" applyFont="1" applyFill="1" applyAlignment="1">
      <alignment horizontal="center" vertical="center"/>
    </xf>
    <xf numFmtId="166" fontId="18" fillId="0" borderId="0" xfId="6" applyNumberFormat="1" applyFont="1" applyAlignment="1">
      <alignment horizontal="center" vertical="center"/>
    </xf>
    <xf numFmtId="166" fontId="18" fillId="0" borderId="0" xfId="6" applyNumberFormat="1" applyFont="1" applyAlignment="1">
      <alignment vertical="center"/>
    </xf>
    <xf numFmtId="0" fontId="10" fillId="6" borderId="0" xfId="3" applyFont="1" applyFill="1" applyAlignment="1">
      <alignment vertical="center"/>
    </xf>
    <xf numFmtId="37" fontId="10" fillId="6" borderId="0" xfId="3" applyNumberFormat="1" applyFont="1" applyFill="1" applyAlignment="1">
      <alignment vertical="center"/>
    </xf>
    <xf numFmtId="0" fontId="8" fillId="4" borderId="12" xfId="2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6" borderId="13" xfId="0" applyFont="1" applyFill="1" applyBorder="1" applyAlignment="1">
      <alignment horizontal="left" wrapText="1"/>
    </xf>
    <xf numFmtId="0" fontId="10" fillId="7" borderId="14" xfId="0" applyFont="1" applyFill="1" applyBorder="1" applyAlignment="1">
      <alignment wrapText="1"/>
    </xf>
    <xf numFmtId="3" fontId="10" fillId="7" borderId="14" xfId="7" applyNumberFormat="1" applyFont="1" applyFill="1" applyBorder="1">
      <alignment vertical="center"/>
    </xf>
    <xf numFmtId="0" fontId="10" fillId="6" borderId="13" xfId="7" applyFont="1" applyFill="1" applyBorder="1">
      <alignment vertical="center"/>
    </xf>
    <xf numFmtId="0" fontId="11" fillId="6" borderId="13" xfId="0" applyFont="1" applyFill="1" applyBorder="1" applyAlignment="1">
      <alignment horizontal="left" wrapText="1" indent="3"/>
    </xf>
    <xf numFmtId="3" fontId="11" fillId="7" borderId="14" xfId="0" applyNumberFormat="1" applyFont="1" applyFill="1" applyBorder="1" applyAlignment="1">
      <alignment wrapText="1"/>
    </xf>
    <xf numFmtId="0" fontId="10" fillId="6" borderId="13" xfId="0" applyFont="1" applyFill="1" applyBorder="1" applyAlignment="1">
      <alignment horizontal="left" wrapText="1" indent="2"/>
    </xf>
    <xf numFmtId="3" fontId="10" fillId="7" borderId="14" xfId="0" applyNumberFormat="1" applyFont="1" applyFill="1" applyBorder="1" applyAlignment="1">
      <alignment wrapText="1"/>
    </xf>
    <xf numFmtId="17" fontId="8" fillId="4" borderId="0" xfId="2" applyNumberFormat="1" applyFont="1" applyFill="1" applyAlignment="1">
      <alignment horizontal="left" vertical="center"/>
    </xf>
    <xf numFmtId="3" fontId="9" fillId="5" borderId="0" xfId="0" applyNumberFormat="1" applyFont="1" applyFill="1" applyAlignment="1">
      <alignment wrapText="1"/>
    </xf>
    <xf numFmtId="0" fontId="10" fillId="6" borderId="0" xfId="0" applyFont="1" applyFill="1" applyAlignment="1">
      <alignment horizontal="left" wrapText="1"/>
    </xf>
    <xf numFmtId="3" fontId="10" fillId="7" borderId="0" xfId="0" applyNumberFormat="1" applyFont="1" applyFill="1" applyAlignment="1">
      <alignment wrapText="1"/>
    </xf>
    <xf numFmtId="0" fontId="11" fillId="6" borderId="0" xfId="0" applyFont="1" applyFill="1" applyAlignment="1">
      <alignment horizontal="left" wrapText="1"/>
    </xf>
    <xf numFmtId="3" fontId="11" fillId="7" borderId="0" xfId="0" applyNumberFormat="1" applyFont="1" applyFill="1" applyAlignment="1">
      <alignment wrapText="1"/>
    </xf>
    <xf numFmtId="0" fontId="10" fillId="6" borderId="13" xfId="0" applyFont="1" applyFill="1" applyBorder="1" applyAlignment="1">
      <alignment horizontal="left" wrapText="1" indent="1"/>
    </xf>
    <xf numFmtId="0" fontId="11" fillId="6" borderId="0" xfId="0" applyFont="1" applyFill="1" applyAlignment="1">
      <alignment horizontal="left" vertical="center" wrapText="1" indent="1"/>
    </xf>
    <xf numFmtId="3" fontId="11" fillId="7" borderId="0" xfId="0" applyNumberFormat="1" applyFont="1" applyFill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3" fontId="10" fillId="7" borderId="14" xfId="0" applyNumberFormat="1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left" vertical="center" wrapText="1" indent="1"/>
    </xf>
    <xf numFmtId="3" fontId="11" fillId="7" borderId="14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indent="5"/>
    </xf>
    <xf numFmtId="17" fontId="8" fillId="4" borderId="0" xfId="2" applyNumberFormat="1" applyFont="1" applyFill="1" applyBorder="1" applyAlignment="1">
      <alignment horizontal="left" vertical="center"/>
    </xf>
    <xf numFmtId="9" fontId="11" fillId="0" borderId="0" xfId="6" applyFont="1" applyFill="1" applyBorder="1" applyAlignment="1">
      <alignment vertical="center"/>
    </xf>
    <xf numFmtId="0" fontId="0" fillId="8" borderId="0" xfId="0" applyFill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15" xfId="0" applyFont="1" applyBorder="1" applyAlignment="1">
      <alignment vertical="center" wrapText="1"/>
    </xf>
    <xf numFmtId="0" fontId="23" fillId="0" borderId="15" xfId="0" applyFont="1" applyBorder="1"/>
    <xf numFmtId="0" fontId="22" fillId="0" borderId="16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3" fontId="23" fillId="0" borderId="0" xfId="0" applyNumberFormat="1" applyFont="1"/>
    <xf numFmtId="0" fontId="22" fillId="0" borderId="17" xfId="0" applyFont="1" applyBorder="1" applyAlignment="1">
      <alignment vertical="top" wrapText="1"/>
    </xf>
    <xf numFmtId="0" fontId="23" fillId="0" borderId="17" xfId="0" applyFont="1" applyBorder="1"/>
    <xf numFmtId="0" fontId="22" fillId="9" borderId="16" xfId="0" applyFont="1" applyFill="1" applyBorder="1" applyAlignment="1">
      <alignment vertical="top" wrapText="1"/>
    </xf>
    <xf numFmtId="0" fontId="23" fillId="9" borderId="16" xfId="0" applyFont="1" applyFill="1" applyBorder="1"/>
    <xf numFmtId="164" fontId="23" fillId="0" borderId="17" xfId="1" applyFont="1" applyBorder="1"/>
    <xf numFmtId="0" fontId="22" fillId="0" borderId="15" xfId="0" applyFont="1" applyBorder="1" applyAlignment="1">
      <alignment vertical="top" wrapText="1"/>
    </xf>
    <xf numFmtId="0" fontId="23" fillId="0" borderId="16" xfId="0" applyFont="1" applyBorder="1"/>
    <xf numFmtId="166" fontId="23" fillId="0" borderId="16" xfId="8" applyNumberFormat="1" applyFont="1" applyBorder="1"/>
    <xf numFmtId="166" fontId="23" fillId="0" borderId="0" xfId="8" applyNumberFormat="1" applyFont="1"/>
    <xf numFmtId="166" fontId="23" fillId="0" borderId="17" xfId="8" applyNumberFormat="1" applyFont="1" applyBorder="1"/>
    <xf numFmtId="2" fontId="0" fillId="0" borderId="16" xfId="8" applyNumberFormat="1" applyFont="1" applyBorder="1"/>
    <xf numFmtId="2" fontId="0" fillId="0" borderId="0" xfId="8" applyNumberFormat="1" applyFont="1"/>
    <xf numFmtId="2" fontId="0" fillId="0" borderId="17" xfId="8" applyNumberFormat="1" applyFont="1" applyBorder="1"/>
    <xf numFmtId="0" fontId="22" fillId="0" borderId="0" xfId="0" applyFont="1"/>
    <xf numFmtId="167" fontId="23" fillId="0" borderId="0" xfId="1" applyNumberFormat="1" applyFont="1"/>
    <xf numFmtId="0" fontId="22" fillId="0" borderId="17" xfId="0" applyFont="1" applyBorder="1"/>
    <xf numFmtId="167" fontId="23" fillId="0" borderId="17" xfId="1" applyNumberFormat="1" applyFont="1" applyBorder="1"/>
    <xf numFmtId="168" fontId="23" fillId="0" borderId="0" xfId="0" applyNumberFormat="1" applyFont="1"/>
    <xf numFmtId="164" fontId="23" fillId="0" borderId="0" xfId="0" applyNumberFormat="1" applyFont="1"/>
    <xf numFmtId="168" fontId="23" fillId="0" borderId="0" xfId="1" applyNumberFormat="1" applyFont="1"/>
    <xf numFmtId="168" fontId="23" fillId="0" borderId="17" xfId="1" applyNumberFormat="1" applyFont="1" applyBorder="1"/>
    <xf numFmtId="168" fontId="23" fillId="0" borderId="15" xfId="1" applyNumberFormat="1" applyFont="1" applyBorder="1"/>
    <xf numFmtId="164" fontId="23" fillId="0" borderId="16" xfId="0" applyNumberFormat="1" applyFont="1" applyBorder="1"/>
    <xf numFmtId="164" fontId="23" fillId="0" borderId="17" xfId="0" applyNumberFormat="1" applyFont="1" applyBorder="1"/>
    <xf numFmtId="2" fontId="23" fillId="0" borderId="0" xfId="0" applyNumberFormat="1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top"/>
    </xf>
    <xf numFmtId="3" fontId="23" fillId="0" borderId="17" xfId="0" applyNumberFormat="1" applyFont="1" applyBorder="1"/>
    <xf numFmtId="37" fontId="10" fillId="7" borderId="4" xfId="1" applyNumberFormat="1" applyFont="1" applyFill="1" applyBorder="1" applyAlignment="1">
      <alignment vertical="center"/>
    </xf>
    <xf numFmtId="169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166" fontId="17" fillId="0" borderId="0" xfId="8" applyNumberFormat="1" applyFont="1" applyFill="1" applyBorder="1" applyAlignment="1">
      <alignment vertical="center"/>
    </xf>
    <xf numFmtId="37" fontId="18" fillId="0" borderId="0" xfId="8" applyNumberFormat="1" applyFont="1" applyFill="1" applyBorder="1" applyAlignment="1">
      <alignment vertical="center"/>
    </xf>
    <xf numFmtId="9" fontId="11" fillId="0" borderId="0" xfId="8" applyFont="1" applyFill="1" applyBorder="1" applyAlignment="1">
      <alignment vertical="center"/>
    </xf>
    <xf numFmtId="166" fontId="18" fillId="0" borderId="0" xfId="8" applyNumberFormat="1" applyFont="1" applyFill="1" applyBorder="1" applyAlignment="1">
      <alignment vertical="center"/>
    </xf>
    <xf numFmtId="37" fontId="23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1" fillId="10" borderId="16" xfId="0" applyFont="1" applyFill="1" applyBorder="1" applyAlignment="1">
      <alignment vertical="top" wrapText="1"/>
    </xf>
    <xf numFmtId="3" fontId="24" fillId="10" borderId="16" xfId="0" applyNumberFormat="1" applyFont="1" applyFill="1" applyBorder="1"/>
    <xf numFmtId="0" fontId="4" fillId="10" borderId="0" xfId="0" applyFont="1" applyFill="1"/>
    <xf numFmtId="0" fontId="6" fillId="10" borderId="0" xfId="0" applyFont="1" applyFill="1" applyAlignment="1">
      <alignment vertical="top" wrapText="1"/>
    </xf>
    <xf numFmtId="3" fontId="6" fillId="10" borderId="0" xfId="0" applyNumberFormat="1" applyFont="1" applyFill="1"/>
    <xf numFmtId="0" fontId="3" fillId="10" borderId="0" xfId="0" applyFont="1" applyFill="1"/>
    <xf numFmtId="0" fontId="1" fillId="0" borderId="0" xfId="0" applyFont="1"/>
    <xf numFmtId="167" fontId="24" fillId="0" borderId="0" xfId="1" applyNumberFormat="1" applyFont="1"/>
    <xf numFmtId="0" fontId="1" fillId="0" borderId="17" xfId="0" applyFont="1" applyBorder="1"/>
    <xf numFmtId="167" fontId="24" fillId="0" borderId="17" xfId="1" applyNumberFormat="1" applyFont="1" applyBorder="1"/>
    <xf numFmtId="0" fontId="11" fillId="0" borderId="13" xfId="0" applyFont="1" applyBorder="1" applyAlignment="1">
      <alignment horizontal="left" wrapText="1" indent="3"/>
    </xf>
    <xf numFmtId="0" fontId="10" fillId="0" borderId="13" xfId="0" applyFont="1" applyBorder="1" applyAlignment="1">
      <alignment horizontal="left" wrapText="1" indent="2"/>
    </xf>
    <xf numFmtId="0" fontId="10" fillId="0" borderId="13" xfId="0" applyFont="1" applyBorder="1" applyAlignment="1">
      <alignment horizontal="left" wrapText="1" indent="1"/>
    </xf>
    <xf numFmtId="41" fontId="17" fillId="0" borderId="0" xfId="9" applyFont="1" applyFill="1" applyBorder="1" applyAlignment="1">
      <alignment vertical="center"/>
    </xf>
    <xf numFmtId="41" fontId="25" fillId="0" borderId="0" xfId="9" applyFont="1" applyFill="1" applyBorder="1" applyAlignment="1">
      <alignment vertical="center"/>
    </xf>
    <xf numFmtId="41" fontId="26" fillId="0" borderId="0" xfId="9" applyFont="1" applyFill="1" applyBorder="1" applyAlignment="1">
      <alignment vertical="center"/>
    </xf>
    <xf numFmtId="41" fontId="27" fillId="0" borderId="0" xfId="9" applyFont="1"/>
    <xf numFmtId="3" fontId="4" fillId="0" borderId="0" xfId="0" applyNumberFormat="1" applyFont="1"/>
    <xf numFmtId="37" fontId="0" fillId="0" borderId="0" xfId="0" applyNumberFormat="1"/>
  </cellXfs>
  <cellStyles count="10">
    <cellStyle name="60% - akcent 1" xfId="2" xr:uid="{4F0D967E-B84E-463F-8D09-3A80FD7B3B49}"/>
    <cellStyle name="Millares" xfId="1" builtinId="3"/>
    <cellStyle name="Millares [0]" xfId="9" builtinId="6"/>
    <cellStyle name="Normal" xfId="0" builtinId="0"/>
    <cellStyle name="Normal 10" xfId="7" xr:uid="{FA0D8BF1-5256-4EA5-9AEF-8CDC3A53B92D}"/>
    <cellStyle name="Normal 2" xfId="3" xr:uid="{B749806E-5916-4170-9671-9521170C6DDF}"/>
    <cellStyle name="Normal_Matriz presentacion EEFF" xfId="5" xr:uid="{F413D6AA-A862-4AE8-AC42-9CA3824CBB75}"/>
    <cellStyle name="Normal_Tablas Press Release Dic-06 v9" xfId="4" xr:uid="{499A53FC-FB6F-47E7-A6A0-922597159268}"/>
    <cellStyle name="Porcentaje" xfId="8" builtinId="5"/>
    <cellStyle name="Porcentaje 2" xfId="6" xr:uid="{1897B1D5-442A-4FB1-A63F-F7FFD4189E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BADA-FF0E-448D-AE12-878AA253CF30}">
  <dimension ref="B1:AJ175"/>
  <sheetViews>
    <sheetView tabSelected="1" workbookViewId="0">
      <pane xSplit="2" ySplit="5" topLeftCell="Y6" activePane="bottomRight" state="frozen"/>
      <selection pane="topRight" activeCell="C1" sqref="C1"/>
      <selection pane="bottomLeft" activeCell="A6" sqref="A6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1.54296875" bestFit="1" customWidth="1"/>
    <col min="34" max="34" width="12.1796875" bestFit="1" customWidth="1"/>
    <col min="35" max="35" width="11.6328125" bestFit="1" customWidth="1"/>
    <col min="36" max="36" width="11.54296875" bestFit="1" customWidth="1"/>
  </cols>
  <sheetData>
    <row r="1" spans="2:36">
      <c r="B1" s="101" t="s">
        <v>251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+'SK cons-IS'!P9</f>
        <v>525664</v>
      </c>
      <c r="D6" s="148">
        <f>+'SK cons-IS'!Q9</f>
        <v>542041</v>
      </c>
      <c r="E6" s="148">
        <f>+'SK cons-IS'!R9</f>
        <v>567864</v>
      </c>
      <c r="F6" s="148">
        <f>+'SK cons-IS'!S9</f>
        <v>569049</v>
      </c>
      <c r="G6" s="148">
        <f>+'SK cons-IS'!T9</f>
        <v>578114</v>
      </c>
      <c r="H6" s="148">
        <f>+'SK cons-IS'!U9</f>
        <v>552919</v>
      </c>
      <c r="I6" s="148">
        <f>+'SK cons-IS'!V9</f>
        <v>547376</v>
      </c>
      <c r="J6" s="148">
        <f>+'SK cons-IS'!W9</f>
        <v>653710</v>
      </c>
      <c r="K6" s="148">
        <f>+'SK cons-IS'!X9</f>
        <v>568508</v>
      </c>
      <c r="L6" s="148">
        <f>+'SK cons-IS'!Y9</f>
        <v>597751</v>
      </c>
      <c r="M6" s="148">
        <f>+'SK cons-IS'!Z9</f>
        <v>572843</v>
      </c>
      <c r="N6" s="148">
        <f>+'SK cons-IS'!AA9</f>
        <v>595320</v>
      </c>
      <c r="O6" s="148">
        <f>+'SK cons-IS'!AB9</f>
        <v>512954</v>
      </c>
      <c r="P6" s="148">
        <f>+'SK cons-IS'!AC9</f>
        <v>472323</v>
      </c>
      <c r="Q6" s="148">
        <f>+'SK cons-IS'!AD9</f>
        <v>573664</v>
      </c>
      <c r="R6" s="148">
        <f>+'SK cons-IS'!AE9</f>
        <v>679097</v>
      </c>
      <c r="S6" s="148">
        <f>+'SK cons-IS'!AF9</f>
        <v>632645</v>
      </c>
      <c r="T6" s="148">
        <f>+'SK cons-IS'!AG9</f>
        <v>770883</v>
      </c>
      <c r="U6" s="148">
        <f>+'SK cons-IS'!AH9</f>
        <v>822451</v>
      </c>
      <c r="V6" s="148">
        <f>+'SK cons-IS'!AI9</f>
        <v>870910</v>
      </c>
      <c r="W6" s="148">
        <f>+'SK cons-IS'!AJ9</f>
        <v>875135</v>
      </c>
      <c r="X6" s="148">
        <f>+'SK cons-IS'!AK9</f>
        <v>1020536</v>
      </c>
      <c r="Y6" s="148">
        <f>+'SK cons-IS'!AL9</f>
        <v>1010343</v>
      </c>
      <c r="Z6" s="148">
        <f>+'SK cons-IS'!AM9</f>
        <v>1037422</v>
      </c>
      <c r="AA6" s="148">
        <f>+'SK cons-IS'!AN9</f>
        <v>974160</v>
      </c>
      <c r="AB6" s="148">
        <f>+'SK cons-IS'!AO9</f>
        <v>980277</v>
      </c>
      <c r="AC6" s="148">
        <f>+'SK cons-IS'!AP9</f>
        <v>1026484</v>
      </c>
      <c r="AD6" s="148">
        <f>+'SK cons-IS'!AQ9</f>
        <v>1025302</v>
      </c>
      <c r="AE6" s="148">
        <f>+'SK cons-IS'!AR9</f>
        <v>946200</v>
      </c>
      <c r="AF6" s="148">
        <f>+'SK cons-IS'!AS9</f>
        <v>940516</v>
      </c>
      <c r="AG6" s="148">
        <f>+'SK cons-IS'!AT9</f>
        <v>951361</v>
      </c>
      <c r="AH6" s="148">
        <f>+'SK cons-IS'!AU9</f>
        <v>942588</v>
      </c>
      <c r="AI6" s="148">
        <f>+'SK cons-IS'!AV9</f>
        <v>994604</v>
      </c>
      <c r="AJ6" s="148">
        <f>+'SK cons-IS'!AW9</f>
        <v>1013642</v>
      </c>
    </row>
    <row r="7" spans="2:36">
      <c r="B7" s="106" t="s">
        <v>256</v>
      </c>
      <c r="C7" s="107">
        <f>-'SK cons-IS'!P11</f>
        <v>412314</v>
      </c>
      <c r="D7" s="107">
        <f>-'SK cons-IS'!Q11</f>
        <v>434232</v>
      </c>
      <c r="E7" s="107">
        <f>-'SK cons-IS'!R11</f>
        <v>440577</v>
      </c>
      <c r="F7" s="107">
        <f>-'SK cons-IS'!S11</f>
        <v>435175</v>
      </c>
      <c r="G7" s="107">
        <f>-'SK cons-IS'!T11</f>
        <v>454534</v>
      </c>
      <c r="H7" s="107">
        <f>-'SK cons-IS'!U11</f>
        <v>423734</v>
      </c>
      <c r="I7" s="107">
        <f>-'SK cons-IS'!V11</f>
        <v>424284</v>
      </c>
      <c r="J7" s="107">
        <f>-'SK cons-IS'!W11</f>
        <v>497495</v>
      </c>
      <c r="K7" s="107">
        <f>-'SK cons-IS'!X11</f>
        <v>434110</v>
      </c>
      <c r="L7" s="107">
        <f>-'SK cons-IS'!Y11</f>
        <v>460529</v>
      </c>
      <c r="M7" s="107">
        <f>-'SK cons-IS'!Z11</f>
        <v>441252</v>
      </c>
      <c r="N7" s="107">
        <f>-'SK cons-IS'!AA11</f>
        <v>473186</v>
      </c>
      <c r="O7" s="107">
        <f>-'SK cons-IS'!AB11</f>
        <v>402279</v>
      </c>
      <c r="P7" s="107">
        <f>-'SK cons-IS'!AC11</f>
        <v>364718</v>
      </c>
      <c r="Q7" s="107">
        <f>-'SK cons-IS'!AD11</f>
        <v>456448</v>
      </c>
      <c r="R7" s="107">
        <f>-'SK cons-IS'!AE11</f>
        <v>523270</v>
      </c>
      <c r="S7" s="107">
        <f>-'SK cons-IS'!AF11</f>
        <v>489688</v>
      </c>
      <c r="T7" s="107">
        <f>-'SK cons-IS'!AG11</f>
        <v>614934</v>
      </c>
      <c r="U7" s="107">
        <f>-'SK cons-IS'!AH11</f>
        <v>663537</v>
      </c>
      <c r="V7" s="107">
        <f>-'SK cons-IS'!AI11</f>
        <v>710678</v>
      </c>
      <c r="W7" s="107">
        <f>-'SK cons-IS'!AJ11</f>
        <v>693889</v>
      </c>
      <c r="X7" s="107">
        <f>-'SK cons-IS'!AK11</f>
        <v>802573</v>
      </c>
      <c r="Y7" s="107">
        <f>-'SK cons-IS'!AL11</f>
        <v>829273</v>
      </c>
      <c r="Z7" s="107">
        <f>-'SK cons-IS'!AM11</f>
        <v>820004</v>
      </c>
      <c r="AA7" s="107">
        <f>-'SK cons-IS'!AN11</f>
        <v>766864</v>
      </c>
      <c r="AB7" s="107">
        <f>-'SK cons-IS'!AO11</f>
        <v>765828</v>
      </c>
      <c r="AC7" s="107">
        <f>-'SK cons-IS'!AP11</f>
        <v>798623</v>
      </c>
      <c r="AD7" s="107">
        <f>-'SK cons-IS'!AQ11</f>
        <v>885375</v>
      </c>
      <c r="AE7" s="107">
        <f>-'SK cons-IS'!AR11</f>
        <v>755424</v>
      </c>
      <c r="AF7" s="107">
        <f>-'SK cons-IS'!AS11</f>
        <v>752665</v>
      </c>
      <c r="AG7" s="107">
        <f>-'SK cons-IS'!AT11</f>
        <v>765700</v>
      </c>
      <c r="AH7" s="107">
        <f>-'SK cons-IS'!AU11</f>
        <v>782616</v>
      </c>
      <c r="AI7" s="107">
        <f>-'SK cons-IS'!AV11</f>
        <v>810013</v>
      </c>
      <c r="AJ7" s="107">
        <f>-'SK cons-IS'!AW11</f>
        <v>815897</v>
      </c>
    </row>
    <row r="8" spans="2:36">
      <c r="B8" s="106" t="s">
        <v>257</v>
      </c>
      <c r="C8" s="107">
        <f t="shared" ref="C8:AE8" si="2">+C6-C7</f>
        <v>113350</v>
      </c>
      <c r="D8" s="107">
        <f t="shared" si="2"/>
        <v>107809</v>
      </c>
      <c r="E8" s="107">
        <f t="shared" si="2"/>
        <v>127287</v>
      </c>
      <c r="F8" s="107">
        <f t="shared" si="2"/>
        <v>133874</v>
      </c>
      <c r="G8" s="107">
        <f t="shared" si="2"/>
        <v>123580</v>
      </c>
      <c r="H8" s="107">
        <f t="shared" si="2"/>
        <v>129185</v>
      </c>
      <c r="I8" s="107">
        <f t="shared" si="2"/>
        <v>123092</v>
      </c>
      <c r="J8" s="107">
        <f t="shared" si="2"/>
        <v>156215</v>
      </c>
      <c r="K8" s="107">
        <f t="shared" si="2"/>
        <v>134398</v>
      </c>
      <c r="L8" s="107">
        <f t="shared" si="2"/>
        <v>137222</v>
      </c>
      <c r="M8" s="107">
        <f t="shared" si="2"/>
        <v>131591</v>
      </c>
      <c r="N8" s="107">
        <f t="shared" si="2"/>
        <v>122134</v>
      </c>
      <c r="O8" s="107">
        <f t="shared" si="2"/>
        <v>110675</v>
      </c>
      <c r="P8" s="107">
        <f t="shared" si="2"/>
        <v>107605</v>
      </c>
      <c r="Q8" s="107">
        <f t="shared" si="2"/>
        <v>117216</v>
      </c>
      <c r="R8" s="107">
        <f t="shared" si="2"/>
        <v>155827</v>
      </c>
      <c r="S8" s="107">
        <f t="shared" si="2"/>
        <v>142957</v>
      </c>
      <c r="T8" s="107">
        <f t="shared" si="2"/>
        <v>155949</v>
      </c>
      <c r="U8" s="107">
        <f t="shared" si="2"/>
        <v>158914</v>
      </c>
      <c r="V8" s="107">
        <f t="shared" si="2"/>
        <v>160232</v>
      </c>
      <c r="W8" s="107">
        <f t="shared" si="2"/>
        <v>181246</v>
      </c>
      <c r="X8" s="107">
        <f t="shared" si="2"/>
        <v>217963</v>
      </c>
      <c r="Y8" s="107">
        <f t="shared" si="2"/>
        <v>181070</v>
      </c>
      <c r="Z8" s="107">
        <f t="shared" si="2"/>
        <v>217418</v>
      </c>
      <c r="AA8" s="107">
        <f t="shared" si="2"/>
        <v>207296</v>
      </c>
      <c r="AB8" s="107">
        <f t="shared" si="2"/>
        <v>214449</v>
      </c>
      <c r="AC8" s="107">
        <f t="shared" si="2"/>
        <v>227861</v>
      </c>
      <c r="AD8" s="107">
        <f t="shared" si="2"/>
        <v>139927</v>
      </c>
      <c r="AE8" s="107">
        <f t="shared" si="2"/>
        <v>190776</v>
      </c>
      <c r="AF8" s="107">
        <f t="shared" ref="AF8:AG8" si="3">+AF6-AF7</f>
        <v>187851</v>
      </c>
      <c r="AG8" s="107">
        <f t="shared" si="3"/>
        <v>185661</v>
      </c>
      <c r="AH8" s="107">
        <f>+AH6-AH7</f>
        <v>159972</v>
      </c>
      <c r="AI8" s="107">
        <f t="shared" ref="AI8:AJ8" si="4">+AI6-AI7</f>
        <v>184591</v>
      </c>
      <c r="AJ8" s="107">
        <f t="shared" si="4"/>
        <v>197745</v>
      </c>
    </row>
    <row r="9" spans="2:36">
      <c r="B9" s="106" t="s">
        <v>258</v>
      </c>
      <c r="C9" s="107">
        <f>-'SK cons-IS'!P17-'SK cons-IS'!P18</f>
        <v>75094</v>
      </c>
      <c r="D9" s="107">
        <f>-'SK cons-IS'!Q17-'SK cons-IS'!Q18</f>
        <v>76022</v>
      </c>
      <c r="E9" s="107">
        <f>-'SK cons-IS'!R17-'SK cons-IS'!R18</f>
        <v>65169</v>
      </c>
      <c r="F9" s="107">
        <f>-'SK cons-IS'!S17-'SK cons-IS'!S18</f>
        <v>75800</v>
      </c>
      <c r="G9" s="107">
        <f>-'SK cons-IS'!T17-'SK cons-IS'!T18</f>
        <v>75254</v>
      </c>
      <c r="H9" s="107">
        <f>-'SK cons-IS'!U17-'SK cons-IS'!U18</f>
        <v>76320</v>
      </c>
      <c r="I9" s="107">
        <f>-'SK cons-IS'!V17-'SK cons-IS'!V18</f>
        <v>79343</v>
      </c>
      <c r="J9" s="107">
        <f>-'SK cons-IS'!W17-'SK cons-IS'!W18</f>
        <v>109489</v>
      </c>
      <c r="K9" s="107">
        <f>-'SK cons-IS'!X17-'SK cons-IS'!X18</f>
        <v>84647</v>
      </c>
      <c r="L9" s="107">
        <f>-'SK cons-IS'!Y17-'SK cons-IS'!Y18</f>
        <v>84776</v>
      </c>
      <c r="M9" s="107">
        <f>-'SK cons-IS'!Z17-'SK cons-IS'!Z18</f>
        <v>79125</v>
      </c>
      <c r="N9" s="107">
        <f>-'SK cons-IS'!AA17-'SK cons-IS'!AA18</f>
        <v>77215</v>
      </c>
      <c r="O9" s="107">
        <f>-'SK cons-IS'!AB17-'SK cons-IS'!AB18</f>
        <v>76515</v>
      </c>
      <c r="P9" s="107">
        <f>-'SK cons-IS'!AC17-'SK cons-IS'!AC18</f>
        <v>67946</v>
      </c>
      <c r="Q9" s="107">
        <f>-'SK cons-IS'!AD17-'SK cons-IS'!AD18</f>
        <v>78425</v>
      </c>
      <c r="R9" s="107">
        <f>-'SK cons-IS'!AE17-'SK cons-IS'!AE18</f>
        <v>80706</v>
      </c>
      <c r="S9" s="107">
        <f>-'SK cons-IS'!AF17-'SK cons-IS'!AF18</f>
        <v>85810</v>
      </c>
      <c r="T9" s="107">
        <f>-'SK cons-IS'!AG17-'SK cons-IS'!AG18</f>
        <v>87658</v>
      </c>
      <c r="U9" s="107">
        <f>-'SK cons-IS'!AH17-'SK cons-IS'!AH18</f>
        <v>88611</v>
      </c>
      <c r="V9" s="107">
        <f>-'SK cons-IS'!AI17-'SK cons-IS'!AI18</f>
        <v>89203</v>
      </c>
      <c r="W9" s="107">
        <f>-'SK cons-IS'!AJ17-'SK cons-IS'!AJ18</f>
        <v>91977</v>
      </c>
      <c r="X9" s="107">
        <f>-'SK cons-IS'!AK17-'SK cons-IS'!AK18</f>
        <v>97480</v>
      </c>
      <c r="Y9" s="107">
        <f>-'SK cons-IS'!AL17-'SK cons-IS'!AL18</f>
        <v>96707</v>
      </c>
      <c r="Z9" s="107">
        <f>-'SK cons-IS'!AM17-'SK cons-IS'!AM18</f>
        <v>96918</v>
      </c>
      <c r="AA9" s="107">
        <f>-'SK cons-IS'!AN17-'SK cons-IS'!AN18</f>
        <v>105765</v>
      </c>
      <c r="AB9" s="107">
        <f>-'SK cons-IS'!AO17-'SK cons-IS'!AO18</f>
        <v>112268</v>
      </c>
      <c r="AC9" s="107">
        <f>-'SK cons-IS'!AP17-'SK cons-IS'!AP18</f>
        <v>109748</v>
      </c>
      <c r="AD9" s="107">
        <f>-'SK cons-IS'!AQ17-'SK cons-IS'!AQ18</f>
        <v>100121</v>
      </c>
      <c r="AE9" s="107">
        <f>-'SK cons-IS'!AR17-'SK cons-IS'!AR18</f>
        <v>103303</v>
      </c>
      <c r="AF9" s="107">
        <f>-'SK cons-IS'!AS17-'SK cons-IS'!AS18</f>
        <v>103107</v>
      </c>
      <c r="AG9" s="107">
        <f>-'SK cons-IS'!AT17-'SK cons-IS'!AT18</f>
        <v>104024</v>
      </c>
      <c r="AH9" s="107">
        <f>-'SK cons-IS'!AU17-'SK cons-IS'!AU18</f>
        <v>102521</v>
      </c>
      <c r="AI9" s="107">
        <f>-'SK cons-IS'!AV17-'SK cons-IS'!AV18</f>
        <v>103788</v>
      </c>
      <c r="AJ9" s="107">
        <f>-'SK cons-IS'!AW17-'SK cons-IS'!AW18</f>
        <v>104370</v>
      </c>
    </row>
    <row r="10" spans="2:36">
      <c r="B10" s="106" t="s">
        <v>259</v>
      </c>
      <c r="C10" s="107">
        <f>+'SK cons-IS'!P19+'SK cons-IS'!P10+'SK cons-IS'!P33</f>
        <v>-2200</v>
      </c>
      <c r="D10" s="107">
        <f>+'SK cons-IS'!Q19+'SK cons-IS'!Q10+'SK cons-IS'!Q33</f>
        <v>-3384</v>
      </c>
      <c r="E10" s="107">
        <f>+'SK cons-IS'!R19+'SK cons-IS'!R10+'SK cons-IS'!R33</f>
        <v>-13645</v>
      </c>
      <c r="F10" s="107">
        <f>+'SK cons-IS'!S19+'SK cons-IS'!S10+'SK cons-IS'!S33</f>
        <v>-7206</v>
      </c>
      <c r="G10" s="107">
        <f>+'SK cons-IS'!T19+'SK cons-IS'!T10+'SK cons-IS'!T33</f>
        <v>-9990</v>
      </c>
      <c r="H10" s="107">
        <f>+'SK cons-IS'!U19+'SK cons-IS'!U10+'SK cons-IS'!U33</f>
        <v>-8307</v>
      </c>
      <c r="I10" s="107">
        <f>+'SK cons-IS'!V19+'SK cons-IS'!V10+'SK cons-IS'!V33</f>
        <v>-1633</v>
      </c>
      <c r="J10" s="107">
        <f>+'SK cons-IS'!W19+'SK cons-IS'!W10+'SK cons-IS'!W33</f>
        <v>29190</v>
      </c>
      <c r="K10" s="107">
        <f>+'SK cons-IS'!X19+'SK cons-IS'!X10+'SK cons-IS'!X33</f>
        <v>1770</v>
      </c>
      <c r="L10" s="107">
        <f>+'SK cons-IS'!Y19+'SK cons-IS'!Y10+'SK cons-IS'!Y33</f>
        <v>1920</v>
      </c>
      <c r="M10" s="107">
        <f>+'SK cons-IS'!Z19+'SK cons-IS'!Z10+'SK cons-IS'!Z33</f>
        <v>11314</v>
      </c>
      <c r="N10" s="107">
        <f>+'SK cons-IS'!AA19+'SK cons-IS'!AA10+'SK cons-IS'!AA33</f>
        <v>1821</v>
      </c>
      <c r="O10" s="107">
        <f>+'SK cons-IS'!AB19+'SK cons-IS'!AB10+'SK cons-IS'!AB33</f>
        <v>1057</v>
      </c>
      <c r="P10" s="107">
        <f>+'SK cons-IS'!AC19+'SK cons-IS'!AC10+'SK cons-IS'!AC33</f>
        <v>4839</v>
      </c>
      <c r="Q10" s="107">
        <f>+'SK cons-IS'!AD19+'SK cons-IS'!AD10+'SK cons-IS'!AD33</f>
        <v>6208</v>
      </c>
      <c r="R10" s="107">
        <f>+'SK cons-IS'!AE19+'SK cons-IS'!AE10+'SK cons-IS'!AE33</f>
        <v>5398</v>
      </c>
      <c r="S10" s="107">
        <f>+'SK cons-IS'!AF19+'SK cons-IS'!AF10+'SK cons-IS'!AF33</f>
        <v>-326</v>
      </c>
      <c r="T10" s="107">
        <f>+'SK cons-IS'!AG19+'SK cons-IS'!AG10+'SK cons-IS'!AG33</f>
        <v>-129</v>
      </c>
      <c r="U10" s="107">
        <f>+'SK cons-IS'!AH19+'SK cons-IS'!AH10+'SK cons-IS'!AH33</f>
        <v>-39</v>
      </c>
      <c r="V10" s="107">
        <f>+'SK cons-IS'!AI19+'SK cons-IS'!AI10+'SK cons-IS'!AI33</f>
        <v>21003</v>
      </c>
      <c r="W10" s="107">
        <f>+'SK cons-IS'!AJ19+'SK cons-IS'!AJ10+'SK cons-IS'!AJ33</f>
        <v>1344</v>
      </c>
      <c r="X10" s="107">
        <f>+'SK cons-IS'!AK19+'SK cons-IS'!AK10+'SK cons-IS'!AK33</f>
        <v>4459</v>
      </c>
      <c r="Y10" s="107">
        <f>+'SK cons-IS'!AL19+'SK cons-IS'!AL10+'SK cons-IS'!AL33</f>
        <v>15387</v>
      </c>
      <c r="Z10" s="107">
        <f>+'SK cons-IS'!AM19+'SK cons-IS'!AM10+'SK cons-IS'!AM33</f>
        <v>315</v>
      </c>
      <c r="AA10" s="107">
        <f>+'SK cons-IS'!AN19+'SK cons-IS'!AN10+'SK cons-IS'!AN33</f>
        <v>2619</v>
      </c>
      <c r="AB10" s="107">
        <f>+'SK cons-IS'!AO19+'SK cons-IS'!AO10+'SK cons-IS'!AO33</f>
        <v>-675</v>
      </c>
      <c r="AC10" s="107">
        <f>+'SK cons-IS'!AP19+'SK cons-IS'!AP10+'SK cons-IS'!AP33</f>
        <v>-1217</v>
      </c>
      <c r="AD10" s="107">
        <f>+'SK cons-IS'!AQ19+'SK cons-IS'!AQ10+'SK cons-IS'!AQ33</f>
        <v>23882</v>
      </c>
      <c r="AE10" s="107">
        <f>+'SK cons-IS'!AR19+'SK cons-IS'!AR10+'SK cons-IS'!AR33</f>
        <v>-1109</v>
      </c>
      <c r="AF10" s="107">
        <f>+'SK cons-IS'!AS19+'SK cons-IS'!AS10+'SK cons-IS'!AS33</f>
        <v>1785</v>
      </c>
      <c r="AG10" s="107">
        <f>+'SK cons-IS'!AT19+'SK cons-IS'!AT10+'SK cons-IS'!AT33</f>
        <v>1561</v>
      </c>
      <c r="AH10" s="107">
        <f>+'SK cons-IS'!AU19+'SK cons-IS'!AU10+'SK cons-IS'!AU33</f>
        <v>59724</v>
      </c>
      <c r="AI10" s="107">
        <f>+'SK cons-IS'!AV19+'SK cons-IS'!AV10+'SK cons-IS'!AV33</f>
        <v>-1560</v>
      </c>
      <c r="AJ10" s="107">
        <f>+'SK cons-IS'!AW19+'SK cons-IS'!AW10+'SK cons-IS'!AW33</f>
        <v>-3815</v>
      </c>
    </row>
    <row r="11" spans="2:36">
      <c r="B11" s="106" t="s">
        <v>260</v>
      </c>
      <c r="C11" s="107">
        <f>+C8-C9+C10</f>
        <v>36056</v>
      </c>
      <c r="D11" s="107">
        <f t="shared" ref="D11:AD11" si="5">+D8-D9+D10</f>
        <v>28403</v>
      </c>
      <c r="E11" s="107">
        <f t="shared" si="5"/>
        <v>48473</v>
      </c>
      <c r="F11" s="107">
        <f t="shared" si="5"/>
        <v>50868</v>
      </c>
      <c r="G11" s="107">
        <f t="shared" si="5"/>
        <v>38336</v>
      </c>
      <c r="H11" s="107">
        <f t="shared" si="5"/>
        <v>44558</v>
      </c>
      <c r="I11" s="107">
        <f t="shared" si="5"/>
        <v>42116</v>
      </c>
      <c r="J11" s="107">
        <f t="shared" si="5"/>
        <v>75916</v>
      </c>
      <c r="K11" s="107">
        <f t="shared" si="5"/>
        <v>51521</v>
      </c>
      <c r="L11" s="107">
        <f t="shared" si="5"/>
        <v>54366</v>
      </c>
      <c r="M11" s="107">
        <f t="shared" si="5"/>
        <v>63780</v>
      </c>
      <c r="N11" s="107">
        <f t="shared" si="5"/>
        <v>46740</v>
      </c>
      <c r="O11" s="107">
        <f t="shared" si="5"/>
        <v>35217</v>
      </c>
      <c r="P11" s="107">
        <f t="shared" si="5"/>
        <v>44498</v>
      </c>
      <c r="Q11" s="107">
        <f t="shared" si="5"/>
        <v>44999</v>
      </c>
      <c r="R11" s="107">
        <f t="shared" si="5"/>
        <v>80519</v>
      </c>
      <c r="S11" s="107">
        <f t="shared" si="5"/>
        <v>56821</v>
      </c>
      <c r="T11" s="107">
        <f t="shared" si="5"/>
        <v>68162</v>
      </c>
      <c r="U11" s="107">
        <f t="shared" si="5"/>
        <v>70264</v>
      </c>
      <c r="V11" s="107">
        <f t="shared" si="5"/>
        <v>92032</v>
      </c>
      <c r="W11" s="107">
        <f t="shared" si="5"/>
        <v>90613</v>
      </c>
      <c r="X11" s="107">
        <f t="shared" si="5"/>
        <v>124942</v>
      </c>
      <c r="Y11" s="107">
        <f t="shared" si="5"/>
        <v>99750</v>
      </c>
      <c r="Z11" s="107">
        <f t="shared" si="5"/>
        <v>120815</v>
      </c>
      <c r="AA11" s="107">
        <f t="shared" si="5"/>
        <v>104150</v>
      </c>
      <c r="AB11" s="107">
        <f t="shared" si="5"/>
        <v>101506</v>
      </c>
      <c r="AC11" s="107">
        <f t="shared" si="5"/>
        <v>116896</v>
      </c>
      <c r="AD11" s="107">
        <f t="shared" si="5"/>
        <v>63688</v>
      </c>
      <c r="AE11" s="107">
        <f>+AE8-AE9+AE10</f>
        <v>86364</v>
      </c>
      <c r="AF11" s="107">
        <f>+AF8-AF9+AF10</f>
        <v>86529</v>
      </c>
      <c r="AG11" s="107">
        <f>+AG8-AG9+AG10</f>
        <v>83198</v>
      </c>
      <c r="AH11" s="107">
        <f>+AH8-AH9+AH10</f>
        <v>117175</v>
      </c>
      <c r="AI11" s="107">
        <f>+AI8-AI9+AI10</f>
        <v>79243</v>
      </c>
      <c r="AJ11" s="107">
        <f>+AJ8-AJ9+AJ10</f>
        <v>89560</v>
      </c>
    </row>
    <row r="12" spans="2:36">
      <c r="B12" s="106" t="s">
        <v>261</v>
      </c>
      <c r="C12" s="143">
        <f>+'SK cons-IS'!P47</f>
        <v>28763</v>
      </c>
      <c r="D12" s="143">
        <f>+'SK cons-IS'!Q47</f>
        <v>29016</v>
      </c>
      <c r="E12" s="143">
        <f>+'SK cons-IS'!R47</f>
        <v>28941</v>
      </c>
      <c r="F12" s="143">
        <f>+'SK cons-IS'!S47</f>
        <v>35410</v>
      </c>
      <c r="G12" s="143">
        <f>+'SK cons-IS'!T47</f>
        <v>28774</v>
      </c>
      <c r="H12" s="143">
        <f>+'SK cons-IS'!U47</f>
        <v>28472</v>
      </c>
      <c r="I12" s="143">
        <f>+'SK cons-IS'!V47</f>
        <v>29080</v>
      </c>
      <c r="J12" s="143">
        <f>+'SK cons-IS'!W47</f>
        <v>41943</v>
      </c>
      <c r="K12" s="143">
        <f>+'SK cons-IS'!X47</f>
        <v>31605</v>
      </c>
      <c r="L12" s="143">
        <f>+'SK cons-IS'!Y47</f>
        <v>31493</v>
      </c>
      <c r="M12" s="143">
        <f>+'SK cons-IS'!Z47</f>
        <v>33632</v>
      </c>
      <c r="N12" s="143">
        <f>+'SK cons-IS'!AA47</f>
        <v>31647</v>
      </c>
      <c r="O12" s="143">
        <f>+'SK cons-IS'!AB47</f>
        <v>31459</v>
      </c>
      <c r="P12" s="143">
        <f>+'SK cons-IS'!AC47</f>
        <v>29471</v>
      </c>
      <c r="Q12" s="143">
        <f>+'SK cons-IS'!AD47</f>
        <v>32163</v>
      </c>
      <c r="R12" s="143">
        <f>+'SK cons-IS'!AE47</f>
        <v>34518</v>
      </c>
      <c r="S12" s="143">
        <f>+'SK cons-IS'!AF47</f>
        <v>33747</v>
      </c>
      <c r="T12" s="143">
        <f>+'SK cons-IS'!AG47</f>
        <v>36853</v>
      </c>
      <c r="U12" s="143">
        <f>+'SK cons-IS'!AH47</f>
        <v>34874</v>
      </c>
      <c r="V12" s="143">
        <f>+'SK cons-IS'!AI47</f>
        <v>39267</v>
      </c>
      <c r="W12" s="143">
        <f>+'SK cons-IS'!AJ47</f>
        <v>34627</v>
      </c>
      <c r="X12" s="143">
        <f>+'SK cons-IS'!AK47</f>
        <v>34010</v>
      </c>
      <c r="Y12" s="143">
        <f>+'SK cons-IS'!AL47</f>
        <v>32686</v>
      </c>
      <c r="Z12" s="143">
        <f>+'SK cons-IS'!AM47</f>
        <v>37816</v>
      </c>
      <c r="AA12" s="143">
        <f>+'SK cons-IS'!AN47</f>
        <v>36605</v>
      </c>
      <c r="AB12" s="143">
        <f>+'SK cons-IS'!AO47</f>
        <v>37852</v>
      </c>
      <c r="AC12" s="143">
        <f>+'SK cons-IS'!AP47</f>
        <v>39077</v>
      </c>
      <c r="AD12" s="143">
        <f>+'SK cons-IS'!AQ47</f>
        <v>42865</v>
      </c>
      <c r="AE12" s="143">
        <f>+'SK cons-IS'!AR47</f>
        <v>38022</v>
      </c>
      <c r="AF12" s="143">
        <f>+'SK cons-IS'!AS47</f>
        <v>40335</v>
      </c>
      <c r="AG12" s="143">
        <f>+'SK cons-IS'!AT47</f>
        <v>41523</v>
      </c>
      <c r="AH12" s="143">
        <f>+'SK cons-IS'!AU47</f>
        <v>41857</v>
      </c>
      <c r="AI12" s="143">
        <f>+'SK cons-IS'!AV47</f>
        <v>41849</v>
      </c>
      <c r="AJ12" s="143">
        <f>+'SK cons-IS'!AW47</f>
        <v>45373</v>
      </c>
    </row>
    <row r="13" spans="2:36" s="152" customFormat="1">
      <c r="B13" s="150" t="s">
        <v>120</v>
      </c>
      <c r="C13" s="151">
        <f>+C11+C12</f>
        <v>64819</v>
      </c>
      <c r="D13" s="151">
        <f t="shared" ref="D13:AD13" si="6">+D11+D12</f>
        <v>57419</v>
      </c>
      <c r="E13" s="151">
        <f t="shared" si="6"/>
        <v>77414</v>
      </c>
      <c r="F13" s="151">
        <f t="shared" si="6"/>
        <v>86278</v>
      </c>
      <c r="G13" s="151">
        <f t="shared" si="6"/>
        <v>67110</v>
      </c>
      <c r="H13" s="151">
        <f t="shared" si="6"/>
        <v>73030</v>
      </c>
      <c r="I13" s="151">
        <f t="shared" si="6"/>
        <v>71196</v>
      </c>
      <c r="J13" s="151">
        <f t="shared" si="6"/>
        <v>117859</v>
      </c>
      <c r="K13" s="151">
        <f t="shared" si="6"/>
        <v>83126</v>
      </c>
      <c r="L13" s="151">
        <f t="shared" si="6"/>
        <v>85859</v>
      </c>
      <c r="M13" s="151">
        <f t="shared" si="6"/>
        <v>97412</v>
      </c>
      <c r="N13" s="151">
        <f t="shared" si="6"/>
        <v>78387</v>
      </c>
      <c r="O13" s="151">
        <f t="shared" si="6"/>
        <v>66676</v>
      </c>
      <c r="P13" s="151">
        <f t="shared" si="6"/>
        <v>73969</v>
      </c>
      <c r="Q13" s="151">
        <f t="shared" si="6"/>
        <v>77162</v>
      </c>
      <c r="R13" s="151">
        <f t="shared" si="6"/>
        <v>115037</v>
      </c>
      <c r="S13" s="151">
        <f t="shared" si="6"/>
        <v>90568</v>
      </c>
      <c r="T13" s="151">
        <f t="shared" si="6"/>
        <v>105015</v>
      </c>
      <c r="U13" s="151">
        <f t="shared" si="6"/>
        <v>105138</v>
      </c>
      <c r="V13" s="151">
        <f t="shared" si="6"/>
        <v>131299</v>
      </c>
      <c r="W13" s="151">
        <f t="shared" si="6"/>
        <v>125240</v>
      </c>
      <c r="X13" s="151">
        <f t="shared" si="6"/>
        <v>158952</v>
      </c>
      <c r="Y13" s="151">
        <f t="shared" si="6"/>
        <v>132436</v>
      </c>
      <c r="Z13" s="151">
        <f t="shared" si="6"/>
        <v>158631</v>
      </c>
      <c r="AA13" s="151">
        <f t="shared" si="6"/>
        <v>140755</v>
      </c>
      <c r="AB13" s="151">
        <f t="shared" si="6"/>
        <v>139358</v>
      </c>
      <c r="AC13" s="151">
        <f t="shared" si="6"/>
        <v>155973</v>
      </c>
      <c r="AD13" s="151">
        <f t="shared" si="6"/>
        <v>106553</v>
      </c>
      <c r="AE13" s="151">
        <f>+AE11+AE12</f>
        <v>124386</v>
      </c>
      <c r="AF13" s="151">
        <f>+AF11+AF12</f>
        <v>126864</v>
      </c>
      <c r="AG13" s="151">
        <f>+AG11+AG12</f>
        <v>124721</v>
      </c>
      <c r="AH13" s="151">
        <f>+AH11+AH12</f>
        <v>159032</v>
      </c>
      <c r="AI13" s="151">
        <f>+AI11+AI12</f>
        <v>121092</v>
      </c>
      <c r="AJ13" s="151">
        <f>+AJ11+AJ12</f>
        <v>134933</v>
      </c>
    </row>
    <row r="14" spans="2:36">
      <c r="B14" s="106" t="s">
        <v>262</v>
      </c>
      <c r="C14" s="107">
        <f>+'SK cons-IS'!P27</f>
        <v>1121</v>
      </c>
      <c r="D14" s="107">
        <f>+'SK cons-IS'!Q27</f>
        <v>1073</v>
      </c>
      <c r="E14" s="107">
        <f>+'SK cons-IS'!R27</f>
        <v>1741</v>
      </c>
      <c r="F14" s="107">
        <f>+'SK cons-IS'!S27</f>
        <v>1796</v>
      </c>
      <c r="G14" s="107">
        <f>+'SK cons-IS'!T27</f>
        <v>1624</v>
      </c>
      <c r="H14" s="107">
        <f>+'SK cons-IS'!U27</f>
        <v>1151</v>
      </c>
      <c r="I14" s="107">
        <f>+'SK cons-IS'!V27</f>
        <v>1217</v>
      </c>
      <c r="J14" s="107">
        <f>+'SK cons-IS'!W27</f>
        <v>2335</v>
      </c>
      <c r="K14" s="107">
        <f>+'SK cons-IS'!X27</f>
        <v>2107</v>
      </c>
      <c r="L14" s="107">
        <f>+'SK cons-IS'!Y27</f>
        <v>2922</v>
      </c>
      <c r="M14" s="107">
        <f>+'SK cons-IS'!Z27</f>
        <v>1807</v>
      </c>
      <c r="N14" s="107">
        <f>+'SK cons-IS'!AA27</f>
        <v>2373</v>
      </c>
      <c r="O14" s="107">
        <f>+'SK cons-IS'!AB27</f>
        <v>1900</v>
      </c>
      <c r="P14" s="107">
        <f>+'SK cons-IS'!AC27</f>
        <v>1571</v>
      </c>
      <c r="Q14" s="107">
        <f>+'SK cons-IS'!AD27</f>
        <v>1324</v>
      </c>
      <c r="R14" s="107">
        <f>+'SK cons-IS'!AE27</f>
        <v>1008</v>
      </c>
      <c r="S14" s="107">
        <f>+'SK cons-IS'!AF27</f>
        <v>591</v>
      </c>
      <c r="T14" s="107">
        <f>+'SK cons-IS'!AG27</f>
        <v>737</v>
      </c>
      <c r="U14" s="107">
        <f>+'SK cons-IS'!AH27</f>
        <v>1215</v>
      </c>
      <c r="V14" s="107">
        <f>+'SK cons-IS'!AI27</f>
        <v>1149</v>
      </c>
      <c r="W14" s="107">
        <f>+'SK cons-IS'!AJ27</f>
        <v>1593</v>
      </c>
      <c r="X14" s="107">
        <f>+'SK cons-IS'!AK27</f>
        <v>2080</v>
      </c>
      <c r="Y14" s="107">
        <f>+'SK cons-IS'!AL27</f>
        <v>4508</v>
      </c>
      <c r="Z14" s="107">
        <f>+'SK cons-IS'!AM27</f>
        <v>4070</v>
      </c>
      <c r="AA14" s="107">
        <f>+'SK cons-IS'!AN27</f>
        <v>3969.0299999999997</v>
      </c>
      <c r="AB14" s="107">
        <f>+'SK cons-IS'!AO27</f>
        <v>3674.9700000000003</v>
      </c>
      <c r="AC14" s="107">
        <f>+'SK cons-IS'!AP27</f>
        <v>4943</v>
      </c>
      <c r="AD14" s="107">
        <f>+'SK cons-IS'!AQ27</f>
        <v>5181</v>
      </c>
      <c r="AE14" s="107">
        <f>+'SK cons-IS'!AR27</f>
        <v>5309</v>
      </c>
      <c r="AF14" s="107">
        <f>+'SK cons-IS'!AS27</f>
        <v>4862</v>
      </c>
      <c r="AG14" s="107">
        <f>+'SK cons-IS'!AT27</f>
        <v>4914</v>
      </c>
      <c r="AH14" s="107">
        <f>+'SK cons-IS'!AU27</f>
        <v>6017</v>
      </c>
      <c r="AI14" s="107">
        <f>+'SK cons-IS'!AV27</f>
        <v>7154</v>
      </c>
      <c r="AJ14" s="107">
        <f>+'SK cons-IS'!AW27</f>
        <v>6956</v>
      </c>
    </row>
    <row r="15" spans="2:36">
      <c r="B15" s="106" t="s">
        <v>263</v>
      </c>
      <c r="C15" s="107">
        <f>-'SK cons-IS'!P26</f>
        <v>13198</v>
      </c>
      <c r="D15" s="107">
        <f>-'SK cons-IS'!Q26</f>
        <v>13482</v>
      </c>
      <c r="E15" s="107">
        <f>-'SK cons-IS'!R26</f>
        <v>13996</v>
      </c>
      <c r="F15" s="107">
        <f>-'SK cons-IS'!S26</f>
        <v>13078</v>
      </c>
      <c r="G15" s="107">
        <f>-'SK cons-IS'!T26</f>
        <v>12990</v>
      </c>
      <c r="H15" s="107">
        <f>-'SK cons-IS'!U26</f>
        <v>14027</v>
      </c>
      <c r="I15" s="107">
        <f>-'SK cons-IS'!V26</f>
        <v>14544</v>
      </c>
      <c r="J15" s="107">
        <f>-'SK cons-IS'!W26</f>
        <v>15700</v>
      </c>
      <c r="K15" s="107">
        <f>-'SK cons-IS'!X26</f>
        <v>15040</v>
      </c>
      <c r="L15" s="107">
        <f>-'SK cons-IS'!Y26</f>
        <v>17342</v>
      </c>
      <c r="M15" s="107">
        <f>-'SK cons-IS'!Z26</f>
        <v>17804</v>
      </c>
      <c r="N15" s="107">
        <f>-'SK cons-IS'!AA26</f>
        <v>17183</v>
      </c>
      <c r="O15" s="107">
        <f>-'SK cons-IS'!AB26</f>
        <v>17074</v>
      </c>
      <c r="P15" s="107">
        <f>-'SK cons-IS'!AC26</f>
        <v>16542</v>
      </c>
      <c r="Q15" s="107">
        <f>-'SK cons-IS'!AD26</f>
        <v>10605</v>
      </c>
      <c r="R15" s="107">
        <f>-'SK cons-IS'!AE26</f>
        <v>15841</v>
      </c>
      <c r="S15" s="107">
        <f>-'SK cons-IS'!AF26</f>
        <v>15111</v>
      </c>
      <c r="T15" s="107">
        <f>-'SK cons-IS'!AG26</f>
        <v>15620</v>
      </c>
      <c r="U15" s="107">
        <f>-'SK cons-IS'!AH26</f>
        <v>15284</v>
      </c>
      <c r="V15" s="107">
        <f>-'SK cons-IS'!AI26</f>
        <v>14803</v>
      </c>
      <c r="W15" s="107">
        <f>-'SK cons-IS'!AJ26</f>
        <v>14201</v>
      </c>
      <c r="X15" s="107">
        <f>-'SK cons-IS'!AK26</f>
        <v>18223</v>
      </c>
      <c r="Y15" s="107">
        <f>-'SK cons-IS'!AL26</f>
        <v>22333</v>
      </c>
      <c r="Z15" s="107">
        <f>-'SK cons-IS'!AM26</f>
        <v>25533</v>
      </c>
      <c r="AA15" s="107">
        <f>-'SK cons-IS'!AN26</f>
        <v>27120.03</v>
      </c>
      <c r="AB15" s="107">
        <f>-'SK cons-IS'!AO26</f>
        <v>31127.97</v>
      </c>
      <c r="AC15" s="107">
        <f>-'SK cons-IS'!AP26</f>
        <v>34821</v>
      </c>
      <c r="AD15" s="107">
        <f>-'SK cons-IS'!AQ26</f>
        <v>34593</v>
      </c>
      <c r="AE15" s="107">
        <f>-'SK cons-IS'!AR26</f>
        <v>34200</v>
      </c>
      <c r="AF15" s="107">
        <f>-'SK cons-IS'!AS26</f>
        <v>30508</v>
      </c>
      <c r="AG15" s="107">
        <f>-'SK cons-IS'!AT26</f>
        <v>31101</v>
      </c>
      <c r="AH15" s="107">
        <f>-'SK cons-IS'!AU26</f>
        <v>29643</v>
      </c>
      <c r="AI15" s="107">
        <f>-'SK cons-IS'!AV26</f>
        <v>27544</v>
      </c>
      <c r="AJ15" s="107">
        <f>-'SK cons-IS'!AW26</f>
        <v>27673</v>
      </c>
    </row>
    <row r="16" spans="2:36">
      <c r="B16" s="106" t="s">
        <v>264</v>
      </c>
      <c r="C16" s="107">
        <f>+'SK cons-IS'!P29</f>
        <v>7934</v>
      </c>
      <c r="D16" s="107">
        <f>+'SK cons-IS'!Q29</f>
        <v>10095</v>
      </c>
      <c r="E16" s="107">
        <f>+'SK cons-IS'!R29</f>
        <v>8914</v>
      </c>
      <c r="F16" s="107">
        <f>+'SK cons-IS'!S29</f>
        <v>5285</v>
      </c>
      <c r="G16" s="107">
        <f>+'SK cons-IS'!T29</f>
        <v>7918</v>
      </c>
      <c r="H16" s="107">
        <f>+'SK cons-IS'!U29</f>
        <v>5983</v>
      </c>
      <c r="I16" s="107">
        <f>+'SK cons-IS'!V29</f>
        <v>3664</v>
      </c>
      <c r="J16" s="107">
        <f>+'SK cons-IS'!W29</f>
        <v>12956</v>
      </c>
      <c r="K16" s="107">
        <f>+'SK cons-IS'!X29</f>
        <v>7366</v>
      </c>
      <c r="L16" s="107">
        <f>+'SK cons-IS'!Y29</f>
        <v>5661</v>
      </c>
      <c r="M16" s="107">
        <f>+'SK cons-IS'!Z29</f>
        <v>3085</v>
      </c>
      <c r="N16" s="107">
        <f>+'SK cons-IS'!AA29</f>
        <v>20468</v>
      </c>
      <c r="O16" s="107">
        <f>+'SK cons-IS'!AB29</f>
        <v>2023</v>
      </c>
      <c r="P16" s="107">
        <f>+'SK cons-IS'!AC29</f>
        <v>-2720</v>
      </c>
      <c r="Q16" s="107">
        <f>+'SK cons-IS'!AD29</f>
        <v>4295</v>
      </c>
      <c r="R16" s="107">
        <f>+'SK cons-IS'!AE29</f>
        <v>7967</v>
      </c>
      <c r="S16" s="107">
        <f>+'SK cons-IS'!AF29</f>
        <v>12416</v>
      </c>
      <c r="T16" s="107">
        <f>+'SK cons-IS'!AG29</f>
        <v>17660</v>
      </c>
      <c r="U16" s="107">
        <f>+'SK cons-IS'!AH29</f>
        <v>18321</v>
      </c>
      <c r="V16" s="107">
        <f>+'SK cons-IS'!AI29</f>
        <v>13687</v>
      </c>
      <c r="W16" s="107">
        <f>+'SK cons-IS'!AJ29</f>
        <v>13255</v>
      </c>
      <c r="X16" s="107">
        <f>+'SK cons-IS'!AK29</f>
        <v>19215</v>
      </c>
      <c r="Y16" s="107">
        <f>+'SK cons-IS'!AL29</f>
        <v>11408</v>
      </c>
      <c r="Z16" s="107">
        <f>+'SK cons-IS'!AM29</f>
        <v>6733</v>
      </c>
      <c r="AA16" s="107">
        <f>+'SK cons-IS'!AN29</f>
        <v>9797</v>
      </c>
      <c r="AB16" s="107">
        <f>+'SK cons-IS'!AO29</f>
        <v>709</v>
      </c>
      <c r="AC16" s="107">
        <f>+'SK cons-IS'!AP29</f>
        <v>-253</v>
      </c>
      <c r="AD16" s="107">
        <f>+'SK cons-IS'!AQ29</f>
        <v>4827</v>
      </c>
      <c r="AE16" s="107">
        <f>+'SK cons-IS'!AR29</f>
        <v>1558</v>
      </c>
      <c r="AF16" s="107">
        <f>+'SK cons-IS'!AS29</f>
        <v>-1904</v>
      </c>
      <c r="AG16" s="107">
        <f>+'SK cons-IS'!AT29</f>
        <v>5367</v>
      </c>
      <c r="AH16" s="107">
        <f>+'SK cons-IS'!AU29</f>
        <v>421</v>
      </c>
      <c r="AI16" s="107">
        <f>+'SK cons-IS'!AV29</f>
        <v>936</v>
      </c>
      <c r="AJ16" s="107">
        <f>+'SK cons-IS'!AW29</f>
        <v>1570</v>
      </c>
    </row>
    <row r="17" spans="2:36">
      <c r="B17" s="106" t="s">
        <v>265</v>
      </c>
      <c r="C17" s="107">
        <f>+'SK cons-IS'!P31</f>
        <v>561</v>
      </c>
      <c r="D17" s="107">
        <f>+'SK cons-IS'!Q31</f>
        <v>-1056</v>
      </c>
      <c r="E17" s="107">
        <f>+'SK cons-IS'!R31</f>
        <v>3695</v>
      </c>
      <c r="F17" s="107">
        <f>+'SK cons-IS'!S31</f>
        <v>-152</v>
      </c>
      <c r="G17" s="107">
        <f>+'SK cons-IS'!T31</f>
        <v>-2466</v>
      </c>
      <c r="H17" s="107">
        <f>+'SK cons-IS'!U31</f>
        <v>-774</v>
      </c>
      <c r="I17" s="107">
        <f>+'SK cons-IS'!V31</f>
        <v>-1117</v>
      </c>
      <c r="J17" s="107">
        <f>+'SK cons-IS'!W31</f>
        <v>-18</v>
      </c>
      <c r="K17" s="107">
        <f>+'SK cons-IS'!X31</f>
        <v>5310</v>
      </c>
      <c r="L17" s="107">
        <f>+'SK cons-IS'!Y31</f>
        <v>-1069</v>
      </c>
      <c r="M17" s="107">
        <f>+'SK cons-IS'!Z31</f>
        <v>-599</v>
      </c>
      <c r="N17" s="107">
        <f>+'SK cons-IS'!AA31</f>
        <v>-226</v>
      </c>
      <c r="O17" s="107">
        <f>+'SK cons-IS'!AB31</f>
        <v>953</v>
      </c>
      <c r="P17" s="107">
        <f>+'SK cons-IS'!AC31</f>
        <v>273</v>
      </c>
      <c r="Q17" s="107">
        <f>+'SK cons-IS'!AD31</f>
        <v>361</v>
      </c>
      <c r="R17" s="107">
        <f>+'SK cons-IS'!AE31</f>
        <v>581</v>
      </c>
      <c r="S17" s="107">
        <f>+'SK cons-IS'!AF31</f>
        <v>73</v>
      </c>
      <c r="T17" s="107">
        <f>+'SK cons-IS'!AG31</f>
        <v>-1304</v>
      </c>
      <c r="U17" s="107">
        <f>+'SK cons-IS'!AH31</f>
        <v>-591</v>
      </c>
      <c r="V17" s="107">
        <f>+'SK cons-IS'!AI31</f>
        <v>520</v>
      </c>
      <c r="W17" s="107">
        <f>+'SK cons-IS'!AJ31</f>
        <v>100</v>
      </c>
      <c r="X17" s="107">
        <f>+'SK cons-IS'!AK31</f>
        <v>-2382</v>
      </c>
      <c r="Y17" s="107">
        <f>+'SK cons-IS'!AL31</f>
        <v>420</v>
      </c>
      <c r="Z17" s="107">
        <f>+'SK cons-IS'!AM31</f>
        <v>-4185</v>
      </c>
      <c r="AA17" s="107">
        <f>+'SK cons-IS'!AN31</f>
        <v>711</v>
      </c>
      <c r="AB17" s="107">
        <f>+'SK cons-IS'!AO31</f>
        <v>-3525</v>
      </c>
      <c r="AC17" s="107">
        <f>+'SK cons-IS'!AP31</f>
        <v>-3961</v>
      </c>
      <c r="AD17" s="107">
        <f>+'SK cons-IS'!AQ31</f>
        <v>-6834</v>
      </c>
      <c r="AE17" s="107">
        <f>+'SK cons-IS'!AR31</f>
        <v>-3131</v>
      </c>
      <c r="AF17" s="107">
        <f>+'SK cons-IS'!AS31</f>
        <v>-3286</v>
      </c>
      <c r="AG17" s="107">
        <f>+'SK cons-IS'!AT31</f>
        <v>-2001</v>
      </c>
      <c r="AH17" s="107">
        <f>+'SK cons-IS'!AU31</f>
        <v>-2527</v>
      </c>
      <c r="AI17" s="107">
        <f>+'SK cons-IS'!AV31</f>
        <v>-2081</v>
      </c>
      <c r="AJ17" s="107">
        <f>+'SK cons-IS'!AW31</f>
        <v>481</v>
      </c>
    </row>
    <row r="18" spans="2:36">
      <c r="B18" s="106" t="s">
        <v>351</v>
      </c>
      <c r="C18" s="107">
        <f>+'SK cons-IS'!P32</f>
        <v>-132</v>
      </c>
      <c r="D18" s="107">
        <f>+'SK cons-IS'!Q32</f>
        <v>-260</v>
      </c>
      <c r="E18" s="107">
        <f>+'SK cons-IS'!R32</f>
        <v>-721</v>
      </c>
      <c r="F18" s="107">
        <f>+'SK cons-IS'!S32</f>
        <v>-1021</v>
      </c>
      <c r="G18" s="107">
        <f>+'SK cons-IS'!T32</f>
        <v>-29</v>
      </c>
      <c r="H18" s="107">
        <f>+'SK cons-IS'!U32</f>
        <v>1676</v>
      </c>
      <c r="I18" s="107">
        <f>+'SK cons-IS'!V32</f>
        <v>344</v>
      </c>
      <c r="J18" s="107">
        <f>+'SK cons-IS'!W32</f>
        <v>1174</v>
      </c>
      <c r="K18" s="107">
        <f>+'SK cons-IS'!X32</f>
        <v>-534</v>
      </c>
      <c r="L18" s="107">
        <f>+'SK cons-IS'!Y32</f>
        <v>-903</v>
      </c>
      <c r="M18" s="107">
        <f>+'SK cons-IS'!Z32</f>
        <v>1913</v>
      </c>
      <c r="N18" s="107">
        <f>+'SK cons-IS'!AA32</f>
        <v>-236</v>
      </c>
      <c r="O18" s="107">
        <f>+'SK cons-IS'!AB32</f>
        <v>2093</v>
      </c>
      <c r="P18" s="107">
        <f>+'SK cons-IS'!AC32</f>
        <v>-683</v>
      </c>
      <c r="Q18" s="107">
        <f>+'SK cons-IS'!AD32</f>
        <v>-1228</v>
      </c>
      <c r="R18" s="107">
        <f>+'SK cons-IS'!AE32</f>
        <v>-193</v>
      </c>
      <c r="S18" s="107">
        <f>+'SK cons-IS'!AF32</f>
        <v>113</v>
      </c>
      <c r="T18" s="107">
        <f>+'SK cons-IS'!AG32</f>
        <v>220</v>
      </c>
      <c r="U18" s="107">
        <f>+'SK cons-IS'!AH32</f>
        <v>1448</v>
      </c>
      <c r="V18" s="107">
        <f>+'SK cons-IS'!AI32</f>
        <v>824</v>
      </c>
      <c r="W18" s="107">
        <f>+'SK cons-IS'!AJ32</f>
        <v>-1546</v>
      </c>
      <c r="X18" s="107">
        <f>+'SK cons-IS'!AK32</f>
        <v>1874</v>
      </c>
      <c r="Y18" s="107">
        <f>+'SK cons-IS'!AL32</f>
        <v>383</v>
      </c>
      <c r="Z18" s="107">
        <f>+'SK cons-IS'!AM32</f>
        <v>74</v>
      </c>
      <c r="AA18" s="107">
        <f>+'SK cons-IS'!AN32</f>
        <v>59</v>
      </c>
      <c r="AB18" s="107">
        <f>+'SK cons-IS'!AO32</f>
        <v>542</v>
      </c>
      <c r="AC18" s="107">
        <f>+'SK cons-IS'!AP32</f>
        <v>25</v>
      </c>
      <c r="AD18" s="107">
        <f>+'SK cons-IS'!AQ32</f>
        <v>167</v>
      </c>
      <c r="AE18" s="107">
        <f>+'SK cons-IS'!AR32</f>
        <v>712</v>
      </c>
      <c r="AF18" s="107">
        <f>+'SK cons-IS'!AS32</f>
        <v>367</v>
      </c>
      <c r="AG18" s="107">
        <f>+'SK cons-IS'!AT32</f>
        <v>-832</v>
      </c>
      <c r="AH18" s="107">
        <f>+'SK cons-IS'!AU32</f>
        <v>465</v>
      </c>
      <c r="AI18" s="107">
        <f>+'SK cons-IS'!AV32</f>
        <v>-638</v>
      </c>
      <c r="AJ18" s="107">
        <f>+'SK cons-IS'!AW32</f>
        <v>-2142</v>
      </c>
    </row>
    <row r="19" spans="2:36" ht="29">
      <c r="B19" s="106" t="s">
        <v>353</v>
      </c>
      <c r="C19" s="107">
        <f>+C20-C11-C14+C15-C16-C17-C18</f>
        <v>0</v>
      </c>
      <c r="D19" s="107">
        <f t="shared" ref="D19:AE19" si="7">+D20-D11-D14+D15-D16-D17-D18</f>
        <v>0</v>
      </c>
      <c r="E19" s="107">
        <f t="shared" si="7"/>
        <v>0</v>
      </c>
      <c r="F19" s="107">
        <f t="shared" si="7"/>
        <v>0</v>
      </c>
      <c r="G19" s="107">
        <f t="shared" si="7"/>
        <v>0</v>
      </c>
      <c r="H19" s="107">
        <f t="shared" si="7"/>
        <v>0</v>
      </c>
      <c r="I19" s="107">
        <f t="shared" si="7"/>
        <v>0</v>
      </c>
      <c r="J19" s="107">
        <f t="shared" si="7"/>
        <v>-2765</v>
      </c>
      <c r="K19" s="107">
        <f t="shared" si="7"/>
        <v>10</v>
      </c>
      <c r="L19" s="107">
        <f t="shared" si="7"/>
        <v>0</v>
      </c>
      <c r="M19" s="107">
        <f t="shared" si="7"/>
        <v>-411</v>
      </c>
      <c r="N19" s="107">
        <f t="shared" si="7"/>
        <v>-354</v>
      </c>
      <c r="O19" s="107">
        <f t="shared" si="7"/>
        <v>175</v>
      </c>
      <c r="P19" s="107">
        <f t="shared" si="7"/>
        <v>-662</v>
      </c>
      <c r="Q19" s="107">
        <f t="shared" si="7"/>
        <v>-160</v>
      </c>
      <c r="R19" s="107">
        <f t="shared" si="7"/>
        <v>-6694</v>
      </c>
      <c r="S19" s="107">
        <f t="shared" si="7"/>
        <v>-133</v>
      </c>
      <c r="T19" s="107">
        <f t="shared" si="7"/>
        <v>-399</v>
      </c>
      <c r="U19" s="107">
        <f t="shared" si="7"/>
        <v>-523</v>
      </c>
      <c r="V19" s="107">
        <f t="shared" si="7"/>
        <v>-1827</v>
      </c>
      <c r="W19" s="107">
        <f t="shared" si="7"/>
        <v>-338</v>
      </c>
      <c r="X19" s="107">
        <f t="shared" si="7"/>
        <v>-744</v>
      </c>
      <c r="Y19" s="107">
        <f t="shared" si="7"/>
        <v>-658</v>
      </c>
      <c r="Z19" s="107">
        <f t="shared" si="7"/>
        <v>-1485</v>
      </c>
      <c r="AA19" s="107">
        <f t="shared" si="7"/>
        <v>-634</v>
      </c>
      <c r="AB19" s="107">
        <f t="shared" si="7"/>
        <v>-1337</v>
      </c>
      <c r="AC19" s="107">
        <f t="shared" si="7"/>
        <v>-706</v>
      </c>
      <c r="AD19" s="107">
        <f t="shared" si="7"/>
        <v>-20246</v>
      </c>
      <c r="AE19" s="107">
        <f t="shared" si="7"/>
        <v>-1541</v>
      </c>
      <c r="AF19" s="107">
        <f t="shared" ref="AF19" si="8">+AF20-AF11-AF14+AF15-AF16-AF17-AF18</f>
        <v>-1672</v>
      </c>
      <c r="AG19" s="107">
        <f>+AG20-AG11-AG14+AG15-AG16-AG17-AG18</f>
        <v>-2491</v>
      </c>
      <c r="AH19" s="107">
        <f>+AH20-AH11-AH14+AH15-AH16-AH17-AH18</f>
        <v>-5661</v>
      </c>
      <c r="AI19" s="107">
        <f t="shared" ref="AI19:AJ19" si="9">+AI20-AI11-AI14+AI15-AI16-AI17-AI18</f>
        <v>-762</v>
      </c>
      <c r="AJ19" s="107">
        <f t="shared" si="9"/>
        <v>-578</v>
      </c>
    </row>
    <row r="20" spans="2:36">
      <c r="B20" s="106" t="s">
        <v>266</v>
      </c>
      <c r="C20" s="107">
        <f>'SK cons-IS'!P39</f>
        <v>32342</v>
      </c>
      <c r="D20" s="107">
        <f>'SK cons-IS'!Q39</f>
        <v>24773</v>
      </c>
      <c r="E20" s="107">
        <f>'SK cons-IS'!R39</f>
        <v>48106</v>
      </c>
      <c r="F20" s="107">
        <f>'SK cons-IS'!S39</f>
        <v>43698</v>
      </c>
      <c r="G20" s="107">
        <f>'SK cons-IS'!T39</f>
        <v>32393</v>
      </c>
      <c r="H20" s="107">
        <f>'SK cons-IS'!U39</f>
        <v>38567</v>
      </c>
      <c r="I20" s="107">
        <f>'SK cons-IS'!V39</f>
        <v>31680</v>
      </c>
      <c r="J20" s="107">
        <f>'SK cons-IS'!W39</f>
        <v>73898</v>
      </c>
      <c r="K20" s="107">
        <f>'SK cons-IS'!X39</f>
        <v>50740</v>
      </c>
      <c r="L20" s="107">
        <f>'SK cons-IS'!Y39</f>
        <v>43635</v>
      </c>
      <c r="M20" s="107">
        <f>'SK cons-IS'!Z39</f>
        <v>51771</v>
      </c>
      <c r="N20" s="107">
        <f>'SK cons-IS'!AA39</f>
        <v>51582</v>
      </c>
      <c r="O20" s="107">
        <f>'SK cons-IS'!AB39</f>
        <v>25287</v>
      </c>
      <c r="P20" s="107">
        <f>'SK cons-IS'!AC39</f>
        <v>25735</v>
      </c>
      <c r="Q20" s="107">
        <f>'SK cons-IS'!AD39</f>
        <v>38986</v>
      </c>
      <c r="R20" s="107">
        <f>'SK cons-IS'!AE39</f>
        <v>67347</v>
      </c>
      <c r="S20" s="107">
        <f>'SK cons-IS'!AF39</f>
        <v>54770</v>
      </c>
      <c r="T20" s="107">
        <f>'SK cons-IS'!AG39</f>
        <v>69456</v>
      </c>
      <c r="U20" s="107">
        <f>'SK cons-IS'!AH39</f>
        <v>74850</v>
      </c>
      <c r="V20" s="107">
        <f>'SK cons-IS'!AI39</f>
        <v>91582</v>
      </c>
      <c r="W20" s="107">
        <f>'SK cons-IS'!AJ39</f>
        <v>89476</v>
      </c>
      <c r="X20" s="107">
        <f>'SK cons-IS'!AK39</f>
        <v>126762</v>
      </c>
      <c r="Y20" s="107">
        <f>'SK cons-IS'!AL39</f>
        <v>93478</v>
      </c>
      <c r="Z20" s="107">
        <f>'SK cons-IS'!AM39</f>
        <v>100489</v>
      </c>
      <c r="AA20" s="107">
        <f>'SK cons-IS'!AN39</f>
        <v>90932</v>
      </c>
      <c r="AB20" s="107">
        <f>'SK cons-IS'!AO39</f>
        <v>70442</v>
      </c>
      <c r="AC20" s="107">
        <f>'SK cons-IS'!AP39</f>
        <v>82123</v>
      </c>
      <c r="AD20" s="107">
        <f>'SK cons-IS'!AQ39</f>
        <v>12190</v>
      </c>
      <c r="AE20" s="107">
        <f>'SK cons-IS'!AR39</f>
        <v>55071</v>
      </c>
      <c r="AF20" s="107">
        <f>'SK cons-IS'!AS39</f>
        <v>54388</v>
      </c>
      <c r="AG20" s="107">
        <f>'SK cons-IS'!AT39</f>
        <v>57054</v>
      </c>
      <c r="AH20" s="107">
        <f>'SK cons-IS'!AU39</f>
        <v>86247</v>
      </c>
      <c r="AI20" s="107">
        <f>'SK cons-IS'!AV39</f>
        <v>56308</v>
      </c>
      <c r="AJ20" s="107">
        <f>'SK cons-IS'!AW39</f>
        <v>68174</v>
      </c>
    </row>
    <row r="21" spans="2:36">
      <c r="B21" s="106" t="s">
        <v>267</v>
      </c>
      <c r="C21" s="107">
        <f>-'SK cons-IS'!P40</f>
        <v>7711</v>
      </c>
      <c r="D21" s="107">
        <f>-'SK cons-IS'!Q40</f>
        <v>4393</v>
      </c>
      <c r="E21" s="107">
        <f>-'SK cons-IS'!R40</f>
        <v>12942</v>
      </c>
      <c r="F21" s="107">
        <f>-'SK cons-IS'!S40</f>
        <v>-3208</v>
      </c>
      <c r="G21" s="107">
        <f>-'SK cons-IS'!T40</f>
        <v>7350</v>
      </c>
      <c r="H21" s="107">
        <f>-'SK cons-IS'!U40</f>
        <v>13157</v>
      </c>
      <c r="I21" s="107">
        <f>-'SK cons-IS'!V40</f>
        <v>11319</v>
      </c>
      <c r="J21" s="107">
        <f>-'SK cons-IS'!W40</f>
        <v>16443</v>
      </c>
      <c r="K21" s="107">
        <f>-'SK cons-IS'!X40</f>
        <v>15100</v>
      </c>
      <c r="L21" s="107">
        <f>-'SK cons-IS'!Y40</f>
        <v>10026</v>
      </c>
      <c r="M21" s="107">
        <f>-'SK cons-IS'!Z40</f>
        <v>14599</v>
      </c>
      <c r="N21" s="107">
        <f>-'SK cons-IS'!AA40</f>
        <v>7140</v>
      </c>
      <c r="O21" s="107">
        <f>-'SK cons-IS'!AB40</f>
        <v>7303</v>
      </c>
      <c r="P21" s="107">
        <f>-'SK cons-IS'!AC40</f>
        <v>8183</v>
      </c>
      <c r="Q21" s="107">
        <f>-'SK cons-IS'!AD40</f>
        <v>7507</v>
      </c>
      <c r="R21" s="107">
        <f>-'SK cons-IS'!AE40</f>
        <v>14761</v>
      </c>
      <c r="S21" s="107">
        <f>-'SK cons-IS'!AF40</f>
        <v>11774</v>
      </c>
      <c r="T21" s="107">
        <f>-'SK cons-IS'!AG40</f>
        <v>12275</v>
      </c>
      <c r="U21" s="107">
        <f>-'SK cons-IS'!AH40</f>
        <v>14397</v>
      </c>
      <c r="V21" s="107">
        <f>-'SK cons-IS'!AI40</f>
        <v>26351</v>
      </c>
      <c r="W21" s="107">
        <f>-'SK cons-IS'!AJ40</f>
        <v>21360</v>
      </c>
      <c r="X21" s="107">
        <f>-'SK cons-IS'!AK40</f>
        <v>28487</v>
      </c>
      <c r="Y21" s="107">
        <f>-'SK cons-IS'!AL40</f>
        <v>24218</v>
      </c>
      <c r="Z21" s="107">
        <f>-'SK cons-IS'!AM40</f>
        <v>25644</v>
      </c>
      <c r="AA21" s="107">
        <f>-'SK cons-IS'!AN40</f>
        <v>23927</v>
      </c>
      <c r="AB21" s="107">
        <f>-'SK cons-IS'!AO40</f>
        <v>20636</v>
      </c>
      <c r="AC21" s="107">
        <f>-'SK cons-IS'!AP40</f>
        <v>23947</v>
      </c>
      <c r="AD21" s="107">
        <f>-'SK cons-IS'!AQ40</f>
        <v>-6563</v>
      </c>
      <c r="AE21" s="107">
        <f>-'SK cons-IS'!AR40</f>
        <v>16476</v>
      </c>
      <c r="AF21" s="107">
        <f>-'SK cons-IS'!AS40</f>
        <v>20569</v>
      </c>
      <c r="AG21" s="107">
        <f>-'SK cons-IS'!AT40</f>
        <v>18489</v>
      </c>
      <c r="AH21" s="107">
        <f>-'SK cons-IS'!AU40</f>
        <v>13822</v>
      </c>
      <c r="AI21" s="107">
        <f>-'SK cons-IS'!AV40</f>
        <v>13255</v>
      </c>
      <c r="AJ21" s="107">
        <f>-'SK cons-IS'!AW40</f>
        <v>25059</v>
      </c>
    </row>
    <row r="22" spans="2:36" s="152" customFormat="1">
      <c r="B22" s="150" t="s">
        <v>268</v>
      </c>
      <c r="C22" s="151">
        <f>+C20-C21</f>
        <v>24631</v>
      </c>
      <c r="D22" s="151">
        <f t="shared" ref="D22:AE22" si="10">+D20-D21</f>
        <v>20380</v>
      </c>
      <c r="E22" s="151">
        <f t="shared" si="10"/>
        <v>35164</v>
      </c>
      <c r="F22" s="151">
        <f t="shared" si="10"/>
        <v>46906</v>
      </c>
      <c r="G22" s="151">
        <f t="shared" si="10"/>
        <v>25043</v>
      </c>
      <c r="H22" s="151">
        <f t="shared" si="10"/>
        <v>25410</v>
      </c>
      <c r="I22" s="151">
        <f t="shared" si="10"/>
        <v>20361</v>
      </c>
      <c r="J22" s="151">
        <f t="shared" si="10"/>
        <v>57455</v>
      </c>
      <c r="K22" s="151">
        <f t="shared" si="10"/>
        <v>35640</v>
      </c>
      <c r="L22" s="151">
        <f t="shared" si="10"/>
        <v>33609</v>
      </c>
      <c r="M22" s="151">
        <f t="shared" si="10"/>
        <v>37172</v>
      </c>
      <c r="N22" s="151">
        <f t="shared" si="10"/>
        <v>44442</v>
      </c>
      <c r="O22" s="151">
        <f t="shared" si="10"/>
        <v>17984</v>
      </c>
      <c r="P22" s="151">
        <f t="shared" si="10"/>
        <v>17552</v>
      </c>
      <c r="Q22" s="151">
        <f t="shared" si="10"/>
        <v>31479</v>
      </c>
      <c r="R22" s="151">
        <f t="shared" si="10"/>
        <v>52586</v>
      </c>
      <c r="S22" s="151">
        <f t="shared" si="10"/>
        <v>42996</v>
      </c>
      <c r="T22" s="151">
        <f t="shared" si="10"/>
        <v>57181</v>
      </c>
      <c r="U22" s="151">
        <f t="shared" si="10"/>
        <v>60453</v>
      </c>
      <c r="V22" s="151">
        <f t="shared" si="10"/>
        <v>65231</v>
      </c>
      <c r="W22" s="151">
        <f t="shared" si="10"/>
        <v>68116</v>
      </c>
      <c r="X22" s="151">
        <f t="shared" si="10"/>
        <v>98275</v>
      </c>
      <c r="Y22" s="151">
        <f t="shared" si="10"/>
        <v>69260</v>
      </c>
      <c r="Z22" s="151">
        <f t="shared" si="10"/>
        <v>74845</v>
      </c>
      <c r="AA22" s="151">
        <f t="shared" si="10"/>
        <v>67005</v>
      </c>
      <c r="AB22" s="151">
        <f t="shared" si="10"/>
        <v>49806</v>
      </c>
      <c r="AC22" s="151">
        <f t="shared" si="10"/>
        <v>58176</v>
      </c>
      <c r="AD22" s="151">
        <f t="shared" si="10"/>
        <v>18753</v>
      </c>
      <c r="AE22" s="151">
        <f t="shared" si="10"/>
        <v>38595</v>
      </c>
      <c r="AF22" s="151">
        <f t="shared" ref="AF22:AG22" si="11">+AF20-AF21</f>
        <v>33819</v>
      </c>
      <c r="AG22" s="151">
        <f t="shared" si="11"/>
        <v>38565</v>
      </c>
      <c r="AH22" s="151">
        <f>+AH20-AH21</f>
        <v>72425</v>
      </c>
      <c r="AI22" s="151">
        <f t="shared" ref="AI22:AJ22" si="12">+AI20-AI21</f>
        <v>43053</v>
      </c>
      <c r="AJ22" s="151">
        <f t="shared" si="12"/>
        <v>43115</v>
      </c>
    </row>
    <row r="23" spans="2:36">
      <c r="B23" s="106" t="s">
        <v>269</v>
      </c>
      <c r="C23" s="107">
        <f t="shared" ref="C23:AE23" si="13">+C22-C24</f>
        <v>16306</v>
      </c>
      <c r="D23" s="107">
        <f t="shared" si="13"/>
        <v>13461</v>
      </c>
      <c r="E23" s="107">
        <f t="shared" si="13"/>
        <v>22021</v>
      </c>
      <c r="F23" s="107">
        <f t="shared" si="13"/>
        <v>31599</v>
      </c>
      <c r="G23" s="107">
        <f t="shared" si="13"/>
        <v>17523</v>
      </c>
      <c r="H23" s="107">
        <f t="shared" si="13"/>
        <v>16854</v>
      </c>
      <c r="I23" s="107">
        <f t="shared" si="13"/>
        <v>11473</v>
      </c>
      <c r="J23" s="107">
        <f t="shared" si="13"/>
        <v>40256</v>
      </c>
      <c r="K23" s="107">
        <f t="shared" si="13"/>
        <v>24627</v>
      </c>
      <c r="L23" s="107">
        <f t="shared" si="13"/>
        <v>20798</v>
      </c>
      <c r="M23" s="107">
        <f t="shared" si="13"/>
        <v>23958</v>
      </c>
      <c r="N23" s="107">
        <f t="shared" si="13"/>
        <v>33999</v>
      </c>
      <c r="O23" s="107">
        <f t="shared" si="13"/>
        <v>9593</v>
      </c>
      <c r="P23" s="107">
        <f t="shared" si="13"/>
        <v>8706</v>
      </c>
      <c r="Q23" s="107">
        <f t="shared" si="13"/>
        <v>20060</v>
      </c>
      <c r="R23" s="107">
        <f t="shared" si="13"/>
        <v>34923</v>
      </c>
      <c r="S23" s="107">
        <f t="shared" si="13"/>
        <v>30240</v>
      </c>
      <c r="T23" s="107">
        <f t="shared" si="13"/>
        <v>41590</v>
      </c>
      <c r="U23" s="107">
        <f t="shared" si="13"/>
        <v>43828</v>
      </c>
      <c r="V23" s="107">
        <f t="shared" si="13"/>
        <v>44634</v>
      </c>
      <c r="W23" s="107">
        <f t="shared" si="13"/>
        <v>47702</v>
      </c>
      <c r="X23" s="107">
        <f t="shared" si="13"/>
        <v>72509</v>
      </c>
      <c r="Y23" s="107">
        <f t="shared" si="13"/>
        <v>47877</v>
      </c>
      <c r="Z23" s="107">
        <f t="shared" si="13"/>
        <v>49273</v>
      </c>
      <c r="AA23" s="107">
        <f t="shared" si="13"/>
        <v>47483</v>
      </c>
      <c r="AB23" s="107">
        <f t="shared" si="13"/>
        <v>32404</v>
      </c>
      <c r="AC23" s="107">
        <f t="shared" si="13"/>
        <v>34178</v>
      </c>
      <c r="AD23" s="107">
        <f t="shared" si="13"/>
        <v>1962</v>
      </c>
      <c r="AE23" s="107">
        <f t="shared" si="13"/>
        <v>20841</v>
      </c>
      <c r="AF23" s="107">
        <f t="shared" ref="AF23:AG23" si="14">+AF22-AF24</f>
        <v>12407</v>
      </c>
      <c r="AG23" s="107">
        <f t="shared" si="14"/>
        <v>18594</v>
      </c>
      <c r="AH23" s="107">
        <f>+AH22-AH24</f>
        <v>51214</v>
      </c>
      <c r="AI23" s="107">
        <f t="shared" ref="AI23:AJ23" si="15">+AI22-AI24</f>
        <v>21244</v>
      </c>
      <c r="AJ23" s="107">
        <f t="shared" si="15"/>
        <v>22337</v>
      </c>
    </row>
    <row r="24" spans="2:36">
      <c r="B24" s="108" t="s">
        <v>270</v>
      </c>
      <c r="C24" s="135">
        <f>+'SK cons-IS'!P44</f>
        <v>8325</v>
      </c>
      <c r="D24" s="135">
        <f>+'SK cons-IS'!Q44</f>
        <v>6919</v>
      </c>
      <c r="E24" s="135">
        <f>+'SK cons-IS'!R44</f>
        <v>13143</v>
      </c>
      <c r="F24" s="135">
        <f>+'SK cons-IS'!S44</f>
        <v>15307</v>
      </c>
      <c r="G24" s="135">
        <f>+'SK cons-IS'!T44</f>
        <v>7520</v>
      </c>
      <c r="H24" s="135">
        <f>+'SK cons-IS'!U44</f>
        <v>8556</v>
      </c>
      <c r="I24" s="135">
        <f>+'SK cons-IS'!V44</f>
        <v>8888</v>
      </c>
      <c r="J24" s="135">
        <f>+'SK cons-IS'!W44</f>
        <v>17199</v>
      </c>
      <c r="K24" s="135">
        <f>+'SK cons-IS'!X44</f>
        <v>11013</v>
      </c>
      <c r="L24" s="135">
        <f>+'SK cons-IS'!Y44</f>
        <v>12811</v>
      </c>
      <c r="M24" s="135">
        <f>+'SK cons-IS'!Z44</f>
        <v>13214</v>
      </c>
      <c r="N24" s="135">
        <f>+'SK cons-IS'!AA44</f>
        <v>10443</v>
      </c>
      <c r="O24" s="135">
        <f>+'SK cons-IS'!AB44</f>
        <v>8391</v>
      </c>
      <c r="P24" s="135">
        <f>+'SK cons-IS'!AC44</f>
        <v>8846</v>
      </c>
      <c r="Q24" s="135">
        <f>+'SK cons-IS'!AD44</f>
        <v>11419</v>
      </c>
      <c r="R24" s="135">
        <f>+'SK cons-IS'!AE44</f>
        <v>17663</v>
      </c>
      <c r="S24" s="135">
        <f>+'SK cons-IS'!AF44</f>
        <v>12756</v>
      </c>
      <c r="T24" s="135">
        <f>+'SK cons-IS'!AG44</f>
        <v>15591</v>
      </c>
      <c r="U24" s="135">
        <f>+'SK cons-IS'!AH44</f>
        <v>16625</v>
      </c>
      <c r="V24" s="135">
        <f>+'SK cons-IS'!AI44</f>
        <v>20597</v>
      </c>
      <c r="W24" s="135">
        <f>+'SK cons-IS'!AJ44</f>
        <v>20414</v>
      </c>
      <c r="X24" s="135">
        <f>+'SK cons-IS'!AK44</f>
        <v>25766</v>
      </c>
      <c r="Y24" s="135">
        <f>+'SK cons-IS'!AL44</f>
        <v>21383</v>
      </c>
      <c r="Z24" s="135">
        <f>+'SK cons-IS'!AM44</f>
        <v>25572</v>
      </c>
      <c r="AA24" s="135">
        <f>+'SK cons-IS'!AN44</f>
        <v>19522</v>
      </c>
      <c r="AB24" s="135">
        <f>+'SK cons-IS'!AO44</f>
        <v>17402</v>
      </c>
      <c r="AC24" s="135">
        <f>+'SK cons-IS'!AP44</f>
        <v>23998</v>
      </c>
      <c r="AD24" s="135">
        <f>+'SK cons-IS'!AQ44</f>
        <v>16791</v>
      </c>
      <c r="AE24" s="135">
        <f>+'SK cons-IS'!AR44</f>
        <v>17754</v>
      </c>
      <c r="AF24" s="135">
        <f>+'SK cons-IS'!AS44</f>
        <v>21412</v>
      </c>
      <c r="AG24" s="135">
        <f>+'SK cons-IS'!AT44</f>
        <v>19971</v>
      </c>
      <c r="AH24" s="135">
        <f>+'SK cons-IS'!AU44</f>
        <v>21211</v>
      </c>
      <c r="AI24" s="135">
        <f>+'SK cons-IS'!AV44</f>
        <v>21809</v>
      </c>
      <c r="AJ24" s="135">
        <f>+'SK cons-IS'!AW44</f>
        <v>20778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9.9778565775856823E-2</v>
      </c>
      <c r="H30" s="115">
        <f t="shared" ref="H30:AJ30" si="16">+(H6-D6)/ABS(D6)</f>
        <v>2.0068592597238956E-2</v>
      </c>
      <c r="I30" s="115">
        <f t="shared" si="16"/>
        <v>-3.6079061183663691E-2</v>
      </c>
      <c r="J30" s="115">
        <f t="shared" si="16"/>
        <v>0.14877629167259762</v>
      </c>
      <c r="K30" s="115">
        <f t="shared" si="16"/>
        <v>-1.6616099938766404E-2</v>
      </c>
      <c r="L30" s="115">
        <f t="shared" si="16"/>
        <v>8.1082400857991857E-2</v>
      </c>
      <c r="M30" s="115">
        <f t="shared" si="16"/>
        <v>4.6525605799304315E-2</v>
      </c>
      <c r="N30" s="115">
        <f t="shared" si="16"/>
        <v>-8.9320952716036156E-2</v>
      </c>
      <c r="O30" s="115">
        <f t="shared" si="16"/>
        <v>-9.7718941510057902E-2</v>
      </c>
      <c r="P30" s="115">
        <f t="shared" si="16"/>
        <v>-0.20983319141247778</v>
      </c>
      <c r="Q30" s="115">
        <f t="shared" si="16"/>
        <v>1.4332024655970309E-3</v>
      </c>
      <c r="R30" s="115">
        <f t="shared" si="16"/>
        <v>0.14072599610293623</v>
      </c>
      <c r="S30" s="115">
        <f t="shared" si="16"/>
        <v>0.23333671245374829</v>
      </c>
      <c r="T30" s="115">
        <f t="shared" si="16"/>
        <v>0.63210980621312107</v>
      </c>
      <c r="U30" s="115">
        <f t="shared" si="16"/>
        <v>0.43368069113627489</v>
      </c>
      <c r="V30" s="115">
        <f t="shared" si="16"/>
        <v>0.28245302217503537</v>
      </c>
      <c r="W30" s="115">
        <f t="shared" si="16"/>
        <v>0.3832955290881932</v>
      </c>
      <c r="X30" s="115">
        <f t="shared" si="16"/>
        <v>0.32385329550658143</v>
      </c>
      <c r="Y30" s="115">
        <f t="shared" si="16"/>
        <v>0.22845373159008864</v>
      </c>
      <c r="Z30" s="115">
        <f t="shared" si="16"/>
        <v>0.19119311984016718</v>
      </c>
      <c r="AA30" s="115">
        <f t="shared" si="16"/>
        <v>0.11315397053026105</v>
      </c>
      <c r="AB30" s="115">
        <f t="shared" si="16"/>
        <v>-3.9448877844583632E-2</v>
      </c>
      <c r="AC30" s="115">
        <f t="shared" si="16"/>
        <v>1.5975762686533189E-2</v>
      </c>
      <c r="AD30" s="115">
        <f t="shared" si="16"/>
        <v>-1.168280603264631E-2</v>
      </c>
      <c r="AE30" s="115">
        <f t="shared" si="16"/>
        <v>-2.8701650652870166E-2</v>
      </c>
      <c r="AF30" s="115">
        <f t="shared" si="16"/>
        <v>-4.0560984293215079E-2</v>
      </c>
      <c r="AG30" s="115">
        <f t="shared" si="16"/>
        <v>-7.3184774433892777E-2</v>
      </c>
      <c r="AH30" s="115">
        <f>+(AH6-AD6)/ABS(AD6)</f>
        <v>-8.0672816399460848E-2</v>
      </c>
      <c r="AI30" s="115">
        <f t="shared" si="16"/>
        <v>5.1156203762418091E-2</v>
      </c>
      <c r="AJ30" s="115">
        <f t="shared" si="16"/>
        <v>7.775093671984315E-2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6.3234967827823382E-2</v>
      </c>
      <c r="H31" s="116">
        <f t="shared" ref="H31:AJ31" si="17">+(H11-D11)/ABS(D11)</f>
        <v>0.56877794599162057</v>
      </c>
      <c r="I31" s="116">
        <f t="shared" si="17"/>
        <v>-0.13114517360179895</v>
      </c>
      <c r="J31" s="116">
        <f t="shared" si="17"/>
        <v>0.49241173232680663</v>
      </c>
      <c r="K31" s="116">
        <f t="shared" si="17"/>
        <v>0.34393259599332221</v>
      </c>
      <c r="L31" s="116">
        <f t="shared" si="17"/>
        <v>0.22011759953319268</v>
      </c>
      <c r="M31" s="116">
        <f t="shared" si="17"/>
        <v>0.51438883084813369</v>
      </c>
      <c r="N31" s="116">
        <f t="shared" si="17"/>
        <v>-0.38431951103851625</v>
      </c>
      <c r="O31" s="116">
        <f t="shared" si="17"/>
        <v>-0.31645348498670445</v>
      </c>
      <c r="P31" s="116">
        <f t="shared" si="17"/>
        <v>-0.1815105028878343</v>
      </c>
      <c r="Q31" s="116">
        <f t="shared" si="17"/>
        <v>-0.29446534963938537</v>
      </c>
      <c r="R31" s="116">
        <f t="shared" si="17"/>
        <v>0.72270004278990163</v>
      </c>
      <c r="S31" s="116">
        <f t="shared" si="17"/>
        <v>0.61345372973279955</v>
      </c>
      <c r="T31" s="116">
        <f t="shared" si="17"/>
        <v>0.53179918198570719</v>
      </c>
      <c r="U31" s="116">
        <f t="shared" si="17"/>
        <v>0.56145692126491697</v>
      </c>
      <c r="V31" s="116">
        <f t="shared" si="17"/>
        <v>0.14298488555496219</v>
      </c>
      <c r="W31" s="116">
        <f t="shared" si="17"/>
        <v>0.59470970239876098</v>
      </c>
      <c r="X31" s="116">
        <f t="shared" si="17"/>
        <v>0.83301546316129227</v>
      </c>
      <c r="Y31" s="116">
        <f t="shared" si="17"/>
        <v>0.41964590686553571</v>
      </c>
      <c r="Z31" s="116">
        <f t="shared" si="17"/>
        <v>0.31274991307371347</v>
      </c>
      <c r="AA31" s="116">
        <f t="shared" si="17"/>
        <v>0.14939357487336255</v>
      </c>
      <c r="AB31" s="116">
        <f t="shared" si="17"/>
        <v>-0.1875750348161547</v>
      </c>
      <c r="AC31" s="116">
        <f t="shared" si="17"/>
        <v>0.17188972431077695</v>
      </c>
      <c r="AD31" s="116">
        <f t="shared" si="17"/>
        <v>-0.47284691470429996</v>
      </c>
      <c r="AE31" s="116">
        <f t="shared" si="17"/>
        <v>-0.17077292366778685</v>
      </c>
      <c r="AF31" s="116">
        <f t="shared" si="17"/>
        <v>-0.14754792820128859</v>
      </c>
      <c r="AG31" s="116">
        <f t="shared" si="17"/>
        <v>-0.28827333698330138</v>
      </c>
      <c r="AH31" s="116">
        <f>+(AH11-AD11)/ABS(AD11)</f>
        <v>0.83982853912825017</v>
      </c>
      <c r="AI31" s="116">
        <f t="shared" si="17"/>
        <v>-8.245333703858089E-2</v>
      </c>
      <c r="AJ31" s="116">
        <f t="shared" si="17"/>
        <v>3.5028718695466261E-2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3.5344574893164039E-2</v>
      </c>
      <c r="H32" s="116">
        <f t="shared" ref="H32:AJ32" si="18">+(H13-D13)/ABS(D13)</f>
        <v>0.27187864644107351</v>
      </c>
      <c r="I32" s="116">
        <f t="shared" si="18"/>
        <v>-8.0321388896065313E-2</v>
      </c>
      <c r="J32" s="116">
        <f t="shared" si="18"/>
        <v>0.36603769211154641</v>
      </c>
      <c r="K32" s="116">
        <f t="shared" si="18"/>
        <v>0.23865295783042764</v>
      </c>
      <c r="L32" s="116">
        <f t="shared" si="18"/>
        <v>0.17566753389018211</v>
      </c>
      <c r="M32" s="116">
        <f t="shared" si="18"/>
        <v>0.36822293387268945</v>
      </c>
      <c r="N32" s="116">
        <f t="shared" si="18"/>
        <v>-0.33490866204532532</v>
      </c>
      <c r="O32" s="116">
        <f t="shared" si="18"/>
        <v>-0.19789235618218126</v>
      </c>
      <c r="P32" s="116">
        <f t="shared" si="18"/>
        <v>-0.13848286143560953</v>
      </c>
      <c r="Q32" s="116">
        <f t="shared" si="18"/>
        <v>-0.2078799326571675</v>
      </c>
      <c r="R32" s="116">
        <f t="shared" si="18"/>
        <v>0.46755201755393111</v>
      </c>
      <c r="S32" s="116">
        <f t="shared" si="18"/>
        <v>0.35832983382326472</v>
      </c>
      <c r="T32" s="116">
        <f t="shared" si="18"/>
        <v>0.41971636766753639</v>
      </c>
      <c r="U32" s="116">
        <f t="shared" si="18"/>
        <v>0.36256188279204787</v>
      </c>
      <c r="V32" s="116">
        <f t="shared" si="18"/>
        <v>0.14136321357476289</v>
      </c>
      <c r="W32" s="116">
        <f t="shared" si="18"/>
        <v>0.38282837205193887</v>
      </c>
      <c r="X32" s="116">
        <f t="shared" si="18"/>
        <v>0.51361234109412945</v>
      </c>
      <c r="Y32" s="116">
        <f t="shared" si="18"/>
        <v>0.25963971161711275</v>
      </c>
      <c r="Z32" s="116">
        <f t="shared" si="18"/>
        <v>0.20816609418198159</v>
      </c>
      <c r="AA32" s="116">
        <f t="shared" si="18"/>
        <v>0.12388214627914404</v>
      </c>
      <c r="AB32" s="116">
        <f t="shared" si="18"/>
        <v>-0.12326991796265539</v>
      </c>
      <c r="AC32" s="116">
        <f t="shared" si="18"/>
        <v>0.1777235796913226</v>
      </c>
      <c r="AD32" s="116">
        <f t="shared" si="18"/>
        <v>-0.32829648681531354</v>
      </c>
      <c r="AE32" s="116">
        <f t="shared" si="18"/>
        <v>-0.11629427018578381</v>
      </c>
      <c r="AF32" s="116">
        <f t="shared" si="18"/>
        <v>-8.9653984701272976E-2</v>
      </c>
      <c r="AG32" s="116">
        <f t="shared" si="18"/>
        <v>-0.20036801241240471</v>
      </c>
      <c r="AH32" s="116">
        <f>+(AH13-AD13)/ABS(AD13)</f>
        <v>0.49251546178896888</v>
      </c>
      <c r="AI32" s="116">
        <f t="shared" si="18"/>
        <v>-2.6482079976846269E-2</v>
      </c>
      <c r="AJ32" s="116">
        <f t="shared" si="18"/>
        <v>6.3603543952579139E-2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7.4635103642830866E-2</v>
      </c>
      <c r="H33" s="117">
        <f t="shared" ref="H33:AJ33" si="19">+(H23-D23)/ABS(D23)</f>
        <v>0.25206151103186986</v>
      </c>
      <c r="I33" s="117">
        <f t="shared" si="19"/>
        <v>-0.4789973207392943</v>
      </c>
      <c r="J33" s="117">
        <f t="shared" si="19"/>
        <v>0.27396436596094814</v>
      </c>
      <c r="K33" s="117">
        <f t="shared" si="19"/>
        <v>0.40541003252867658</v>
      </c>
      <c r="L33" s="117">
        <f t="shared" si="19"/>
        <v>0.23400973062774416</v>
      </c>
      <c r="M33" s="117">
        <f t="shared" si="19"/>
        <v>1.0882070949185043</v>
      </c>
      <c r="N33" s="117">
        <f t="shared" si="19"/>
        <v>-0.15543024642289349</v>
      </c>
      <c r="O33" s="117">
        <f t="shared" si="19"/>
        <v>-0.61046818532504976</v>
      </c>
      <c r="P33" s="117">
        <f t="shared" si="19"/>
        <v>-0.58140205789018173</v>
      </c>
      <c r="Q33" s="117">
        <f t="shared" si="19"/>
        <v>-0.16270139410635279</v>
      </c>
      <c r="R33" s="117">
        <f t="shared" si="19"/>
        <v>2.7177269919703522E-2</v>
      </c>
      <c r="S33" s="117">
        <f t="shared" si="19"/>
        <v>2.1522985510267905</v>
      </c>
      <c r="T33" s="117">
        <f t="shared" si="19"/>
        <v>3.7771651734436023</v>
      </c>
      <c r="U33" s="117">
        <f t="shared" si="19"/>
        <v>1.1848454636091725</v>
      </c>
      <c r="V33" s="117">
        <f t="shared" si="19"/>
        <v>0.27806889442487759</v>
      </c>
      <c r="W33" s="117">
        <f t="shared" si="19"/>
        <v>0.57744708994708993</v>
      </c>
      <c r="X33" s="117">
        <f t="shared" si="19"/>
        <v>0.7434238999759557</v>
      </c>
      <c r="Y33" s="117">
        <f t="shared" si="19"/>
        <v>9.2383864196404125E-2</v>
      </c>
      <c r="Z33" s="117">
        <f t="shared" si="19"/>
        <v>0.103934220549357</v>
      </c>
      <c r="AA33" s="117">
        <f t="shared" si="19"/>
        <v>-4.5910024736908308E-3</v>
      </c>
      <c r="AB33" s="117">
        <f t="shared" si="19"/>
        <v>-0.55310375263760359</v>
      </c>
      <c r="AC33" s="117">
        <f t="shared" si="19"/>
        <v>-0.28612903899575998</v>
      </c>
      <c r="AD33" s="117">
        <f t="shared" si="19"/>
        <v>-0.96018103220830886</v>
      </c>
      <c r="AE33" s="117">
        <f t="shared" si="19"/>
        <v>-0.56108501990185966</v>
      </c>
      <c r="AF33" s="117">
        <f t="shared" si="19"/>
        <v>-0.61711517096654733</v>
      </c>
      <c r="AG33" s="117">
        <f t="shared" si="19"/>
        <v>-0.45596582596992219</v>
      </c>
      <c r="AH33" s="117">
        <f>+(AH23-AD23)/ABS(AD23)</f>
        <v>25.102956167176352</v>
      </c>
      <c r="AI33" s="117">
        <f t="shared" si="19"/>
        <v>1.9336884026678183E-2</v>
      </c>
      <c r="AJ33" s="117">
        <f t="shared" si="19"/>
        <v>0.80035463851051825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21.563203871674684</v>
      </c>
      <c r="D36" s="118">
        <f t="shared" ref="D36:AE36" si="20">D8/D$6*100</f>
        <v>19.889454856735931</v>
      </c>
      <c r="E36" s="118">
        <f t="shared" si="20"/>
        <v>22.415050082414098</v>
      </c>
      <c r="F36" s="118">
        <f t="shared" si="20"/>
        <v>23.525917803212025</v>
      </c>
      <c r="G36" s="118">
        <f t="shared" si="20"/>
        <v>21.376406729468584</v>
      </c>
      <c r="H36" s="118">
        <f t="shared" si="20"/>
        <v>23.364181733671661</v>
      </c>
      <c r="I36" s="118">
        <f t="shared" si="20"/>
        <v>22.487650170997632</v>
      </c>
      <c r="J36" s="118">
        <f t="shared" si="20"/>
        <v>23.896682014960763</v>
      </c>
      <c r="K36" s="118">
        <f t="shared" si="20"/>
        <v>23.640476475265078</v>
      </c>
      <c r="L36" s="118">
        <f t="shared" si="20"/>
        <v>22.956381503334999</v>
      </c>
      <c r="M36" s="118">
        <f t="shared" si="20"/>
        <v>22.97156463463811</v>
      </c>
      <c r="N36" s="118">
        <f t="shared" si="20"/>
        <v>20.515689041187933</v>
      </c>
      <c r="O36" s="118">
        <f t="shared" si="20"/>
        <v>21.576008764918491</v>
      </c>
      <c r="P36" s="118">
        <f t="shared" si="20"/>
        <v>22.782079212742129</v>
      </c>
      <c r="Q36" s="118">
        <f t="shared" si="20"/>
        <v>20.432866625760028</v>
      </c>
      <c r="R36" s="118">
        <f t="shared" si="20"/>
        <v>22.946206506581536</v>
      </c>
      <c r="S36" s="118">
        <f t="shared" si="20"/>
        <v>22.596716958167693</v>
      </c>
      <c r="T36" s="118">
        <f t="shared" si="20"/>
        <v>20.229918158786742</v>
      </c>
      <c r="U36" s="118">
        <f t="shared" si="20"/>
        <v>19.322002161830916</v>
      </c>
      <c r="V36" s="118">
        <f t="shared" si="20"/>
        <v>18.398227141725322</v>
      </c>
      <c r="W36" s="118">
        <f t="shared" si="20"/>
        <v>20.710633216589443</v>
      </c>
      <c r="X36" s="118">
        <f t="shared" si="20"/>
        <v>21.357698307556031</v>
      </c>
      <c r="Y36" s="118">
        <f t="shared" si="20"/>
        <v>17.921636513540452</v>
      </c>
      <c r="Z36" s="118">
        <f t="shared" si="20"/>
        <v>20.957527409289568</v>
      </c>
      <c r="AA36" s="118">
        <f t="shared" si="20"/>
        <v>21.27946127946128</v>
      </c>
      <c r="AB36" s="118">
        <f t="shared" si="20"/>
        <v>21.876367598138078</v>
      </c>
      <c r="AC36" s="118">
        <f t="shared" si="20"/>
        <v>22.198202797121048</v>
      </c>
      <c r="AD36" s="118">
        <f t="shared" si="20"/>
        <v>13.647393645969675</v>
      </c>
      <c r="AE36" s="118">
        <f t="shared" si="20"/>
        <v>20.162333544705135</v>
      </c>
      <c r="AF36" s="118">
        <f t="shared" ref="AF36:AG36" si="21">AF8/AF$6*100</f>
        <v>19.973184932526401</v>
      </c>
      <c r="AG36" s="118">
        <f t="shared" si="21"/>
        <v>19.515304915799575</v>
      </c>
      <c r="AH36" s="118">
        <f>AH8/AH$6*100</f>
        <v>16.971571885065373</v>
      </c>
      <c r="AI36" s="118">
        <f t="shared" ref="AI36:AJ36" si="22">AI8/AI$6*100</f>
        <v>18.559245689741847</v>
      </c>
      <c r="AJ36" s="118">
        <f t="shared" si="22"/>
        <v>19.508366859305358</v>
      </c>
    </row>
    <row r="37" spans="2:36">
      <c r="B37" s="106" t="s">
        <v>276</v>
      </c>
      <c r="C37" s="119">
        <f>C36-C38</f>
        <v>14.70406951969319</v>
      </c>
      <c r="D37" s="119">
        <f t="shared" ref="D37:AE37" si="23">D36-D38</f>
        <v>14.649445337160843</v>
      </c>
      <c r="E37" s="119">
        <f t="shared" si="23"/>
        <v>13.879027372751221</v>
      </c>
      <c r="F37" s="119">
        <f t="shared" si="23"/>
        <v>14.586793052970831</v>
      </c>
      <c r="G37" s="119">
        <f t="shared" si="23"/>
        <v>14.745188665211362</v>
      </c>
      <c r="H37" s="119">
        <f t="shared" si="23"/>
        <v>15.305496826840823</v>
      </c>
      <c r="I37" s="119">
        <f t="shared" si="23"/>
        <v>14.793487474788812</v>
      </c>
      <c r="J37" s="119">
        <f t="shared" si="23"/>
        <v>12.283581404598369</v>
      </c>
      <c r="K37" s="119">
        <f t="shared" si="23"/>
        <v>14.577983071478323</v>
      </c>
      <c r="L37" s="119">
        <f t="shared" si="23"/>
        <v>13.861290068941749</v>
      </c>
      <c r="M37" s="119">
        <f t="shared" si="23"/>
        <v>11.83762392138858</v>
      </c>
      <c r="N37" s="119">
        <f t="shared" si="23"/>
        <v>12.664449371766445</v>
      </c>
      <c r="O37" s="119">
        <f t="shared" si="23"/>
        <v>14.710480861831664</v>
      </c>
      <c r="P37" s="119">
        <f t="shared" si="23"/>
        <v>13.36098390296471</v>
      </c>
      <c r="Q37" s="119">
        <f t="shared" si="23"/>
        <v>12.588727896469013</v>
      </c>
      <c r="R37" s="119">
        <f t="shared" si="23"/>
        <v>11.089431995723736</v>
      </c>
      <c r="S37" s="119">
        <f t="shared" si="23"/>
        <v>13.615218645527904</v>
      </c>
      <c r="T37" s="119">
        <f t="shared" si="23"/>
        <v>11.387850036905729</v>
      </c>
      <c r="U37" s="119">
        <f t="shared" si="23"/>
        <v>10.778757640272794</v>
      </c>
      <c r="V37" s="119">
        <f t="shared" si="23"/>
        <v>7.8308895293428709</v>
      </c>
      <c r="W37" s="119">
        <f t="shared" si="23"/>
        <v>10.35645928913825</v>
      </c>
      <c r="X37" s="119">
        <f t="shared" si="23"/>
        <v>9.1149160833130836</v>
      </c>
      <c r="Y37" s="119">
        <f t="shared" si="23"/>
        <v>8.0487517605407284</v>
      </c>
      <c r="Z37" s="119">
        <f t="shared" si="23"/>
        <v>9.311832600426829</v>
      </c>
      <c r="AA37" s="119">
        <f t="shared" si="23"/>
        <v>10.588199063808821</v>
      </c>
      <c r="AB37" s="119">
        <f t="shared" si="23"/>
        <v>11.521539320008529</v>
      </c>
      <c r="AC37" s="119">
        <f t="shared" si="23"/>
        <v>10.810202594487594</v>
      </c>
      <c r="AD37" s="119">
        <f t="shared" si="23"/>
        <v>7.4357603905971121</v>
      </c>
      <c r="AE37" s="119">
        <f t="shared" si="23"/>
        <v>11.034876347495242</v>
      </c>
      <c r="AF37" s="119">
        <f t="shared" ref="AF37:AG37" si="24">AF36-AF38</f>
        <v>10.773022468517283</v>
      </c>
      <c r="AG37" s="119">
        <f t="shared" si="24"/>
        <v>10.770149291383607</v>
      </c>
      <c r="AH37" s="119">
        <f>AH36-AH38</f>
        <v>4.5403718273519278</v>
      </c>
      <c r="AI37" s="119">
        <f t="shared" ref="AI37:AJ37" si="25">AI36-AI38</f>
        <v>10.591954184781077</v>
      </c>
      <c r="AJ37" s="119">
        <f t="shared" si="25"/>
        <v>10.672900294186705</v>
      </c>
    </row>
    <row r="38" spans="2:36">
      <c r="B38" s="106" t="s">
        <v>277</v>
      </c>
      <c r="C38" s="119">
        <f>C11/C6*100</f>
        <v>6.8591343519814938</v>
      </c>
      <c r="D38" s="119">
        <f t="shared" ref="D38:AE38" si="26">D11/D6*100</f>
        <v>5.2400095195750875</v>
      </c>
      <c r="E38" s="119">
        <f t="shared" si="26"/>
        <v>8.5360227096628769</v>
      </c>
      <c r="F38" s="119">
        <f t="shared" si="26"/>
        <v>8.9391247502411932</v>
      </c>
      <c r="G38" s="119">
        <f t="shared" si="26"/>
        <v>6.6312180642572232</v>
      </c>
      <c r="H38" s="119">
        <f t="shared" si="26"/>
        <v>8.0586849068308375</v>
      </c>
      <c r="I38" s="119">
        <f t="shared" si="26"/>
        <v>7.6941626962088217</v>
      </c>
      <c r="J38" s="119">
        <f t="shared" si="26"/>
        <v>11.613100610362395</v>
      </c>
      <c r="K38" s="119">
        <f t="shared" si="26"/>
        <v>9.0624934037867551</v>
      </c>
      <c r="L38" s="119">
        <f t="shared" si="26"/>
        <v>9.0950914343932503</v>
      </c>
      <c r="M38" s="119">
        <f t="shared" si="26"/>
        <v>11.13394071324953</v>
      </c>
      <c r="N38" s="119">
        <f t="shared" si="26"/>
        <v>7.8512396694214877</v>
      </c>
      <c r="O38" s="119">
        <f t="shared" si="26"/>
        <v>6.8655279030868268</v>
      </c>
      <c r="P38" s="119">
        <f t="shared" si="26"/>
        <v>9.421095309777419</v>
      </c>
      <c r="Q38" s="119">
        <f t="shared" si="26"/>
        <v>7.8441387292910143</v>
      </c>
      <c r="R38" s="119">
        <f t="shared" si="26"/>
        <v>11.8567745108578</v>
      </c>
      <c r="S38" s="119">
        <f t="shared" si="26"/>
        <v>8.9814983126397898</v>
      </c>
      <c r="T38" s="119">
        <f t="shared" si="26"/>
        <v>8.8420681218810131</v>
      </c>
      <c r="U38" s="119">
        <f t="shared" si="26"/>
        <v>8.5432445215581225</v>
      </c>
      <c r="V38" s="119">
        <f t="shared" si="26"/>
        <v>10.567337612382451</v>
      </c>
      <c r="W38" s="119">
        <f t="shared" si="26"/>
        <v>10.354173927451193</v>
      </c>
      <c r="X38" s="119">
        <f t="shared" si="26"/>
        <v>12.242782224242948</v>
      </c>
      <c r="Y38" s="119">
        <f t="shared" si="26"/>
        <v>9.8728847529997239</v>
      </c>
      <c r="Z38" s="119">
        <f t="shared" si="26"/>
        <v>11.645694808862739</v>
      </c>
      <c r="AA38" s="119">
        <f t="shared" si="26"/>
        <v>10.691262215652459</v>
      </c>
      <c r="AB38" s="119">
        <f t="shared" si="26"/>
        <v>10.354828278129549</v>
      </c>
      <c r="AC38" s="119">
        <f t="shared" si="26"/>
        <v>11.388000202633455</v>
      </c>
      <c r="AD38" s="119">
        <f t="shared" si="26"/>
        <v>6.2116332553725631</v>
      </c>
      <c r="AE38" s="119">
        <f t="shared" si="26"/>
        <v>9.1274571972098926</v>
      </c>
      <c r="AF38" s="119">
        <f t="shared" ref="AF38:AG38" si="27">AF11/AF6*100</f>
        <v>9.200162464009118</v>
      </c>
      <c r="AG38" s="119">
        <f t="shared" si="27"/>
        <v>8.7451556244159683</v>
      </c>
      <c r="AH38" s="119">
        <f>AH11/AH6*100</f>
        <v>12.431200057713445</v>
      </c>
      <c r="AI38" s="119">
        <f t="shared" ref="AI38:AJ38" si="28">AI11/AI6*100</f>
        <v>7.9672915049607687</v>
      </c>
      <c r="AJ38" s="119">
        <f t="shared" si="28"/>
        <v>8.8354665651186526</v>
      </c>
    </row>
    <row r="39" spans="2:36">
      <c r="B39" s="106" t="s">
        <v>278</v>
      </c>
      <c r="C39" s="119">
        <f>C40-C38</f>
        <v>5.4717462105070922</v>
      </c>
      <c r="D39" s="119">
        <f t="shared" ref="D39:AE39" si="29">D40-D38</f>
        <v>5.3531005957113944</v>
      </c>
      <c r="E39" s="119">
        <f t="shared" si="29"/>
        <v>5.0964667596466757</v>
      </c>
      <c r="F39" s="119">
        <f t="shared" si="29"/>
        <v>6.2226627232452731</v>
      </c>
      <c r="G39" s="119">
        <f t="shared" si="29"/>
        <v>4.977219026005252</v>
      </c>
      <c r="H39" s="119">
        <f t="shared" si="29"/>
        <v>5.1493980130905257</v>
      </c>
      <c r="I39" s="119">
        <f t="shared" si="29"/>
        <v>5.3126187483557912</v>
      </c>
      <c r="J39" s="119">
        <f t="shared" si="29"/>
        <v>6.4161478331370141</v>
      </c>
      <c r="K39" s="119">
        <f t="shared" si="29"/>
        <v>5.5592885236443461</v>
      </c>
      <c r="L39" s="119">
        <f t="shared" si="29"/>
        <v>5.2685817338657746</v>
      </c>
      <c r="M39" s="119">
        <f t="shared" si="29"/>
        <v>5.8710676398245241</v>
      </c>
      <c r="N39" s="119">
        <f t="shared" si="29"/>
        <v>5.315964523281596</v>
      </c>
      <c r="O39" s="119">
        <f t="shared" si="29"/>
        <v>6.1329086038904084</v>
      </c>
      <c r="P39" s="119">
        <f t="shared" si="29"/>
        <v>6.2395860459897143</v>
      </c>
      <c r="Q39" s="119">
        <f t="shared" si="29"/>
        <v>5.6065920120488641</v>
      </c>
      <c r="R39" s="119">
        <f t="shared" si="29"/>
        <v>5.082926297715936</v>
      </c>
      <c r="S39" s="119">
        <f t="shared" si="29"/>
        <v>5.3342711947458685</v>
      </c>
      <c r="T39" s="119">
        <f t="shared" si="29"/>
        <v>4.7806217026448898</v>
      </c>
      <c r="U39" s="119">
        <f t="shared" si="29"/>
        <v>4.2402526107938332</v>
      </c>
      <c r="V39" s="119">
        <f t="shared" si="29"/>
        <v>4.5087322455822072</v>
      </c>
      <c r="W39" s="119">
        <f t="shared" si="29"/>
        <v>3.9567609568809399</v>
      </c>
      <c r="X39" s="119">
        <f t="shared" si="29"/>
        <v>3.3325624965704304</v>
      </c>
      <c r="Y39" s="119">
        <f t="shared" si="29"/>
        <v>3.2351389577598901</v>
      </c>
      <c r="Z39" s="119">
        <f t="shared" si="29"/>
        <v>3.6451897106481255</v>
      </c>
      <c r="AA39" s="119">
        <f t="shared" si="29"/>
        <v>3.757596288084093</v>
      </c>
      <c r="AB39" s="119">
        <f t="shared" si="29"/>
        <v>3.8613575550584169</v>
      </c>
      <c r="AC39" s="119">
        <f t="shared" si="29"/>
        <v>3.8068786264569177</v>
      </c>
      <c r="AD39" s="119">
        <f t="shared" si="29"/>
        <v>4.1807194368098379</v>
      </c>
      <c r="AE39" s="119">
        <f t="shared" si="29"/>
        <v>4.0183893468611291</v>
      </c>
      <c r="AF39" s="119">
        <f t="shared" ref="AF39:AG39" si="30">AF40-AF38</f>
        <v>4.2886032773498819</v>
      </c>
      <c r="AG39" s="119">
        <f t="shared" si="30"/>
        <v>4.3645892568646403</v>
      </c>
      <c r="AH39" s="119">
        <f>AH40-AH38</f>
        <v>4.4406463905757345</v>
      </c>
      <c r="AI39" s="119">
        <f t="shared" ref="AI39:AJ39" si="31">AI40-AI38</f>
        <v>4.2076042324382366</v>
      </c>
      <c r="AJ39" s="119">
        <f t="shared" si="31"/>
        <v>4.4762351994096523</v>
      </c>
    </row>
    <row r="40" spans="2:36">
      <c r="B40" s="106" t="s">
        <v>279</v>
      </c>
      <c r="C40" s="119">
        <f>C13/C6*100</f>
        <v>12.330880562488586</v>
      </c>
      <c r="D40" s="119">
        <f t="shared" ref="D40:AE40" si="32">D13/D6*100</f>
        <v>10.593110115286482</v>
      </c>
      <c r="E40" s="119">
        <f t="shared" si="32"/>
        <v>13.632489469309553</v>
      </c>
      <c r="F40" s="119">
        <f t="shared" si="32"/>
        <v>15.161787473486466</v>
      </c>
      <c r="G40" s="119">
        <f t="shared" si="32"/>
        <v>11.608437090262475</v>
      </c>
      <c r="H40" s="119">
        <f t="shared" si="32"/>
        <v>13.208082919921363</v>
      </c>
      <c r="I40" s="119">
        <f t="shared" si="32"/>
        <v>13.006781444564613</v>
      </c>
      <c r="J40" s="119">
        <f t="shared" si="32"/>
        <v>18.029248443499409</v>
      </c>
      <c r="K40" s="119">
        <f t="shared" si="32"/>
        <v>14.621781927431101</v>
      </c>
      <c r="L40" s="119">
        <f t="shared" si="32"/>
        <v>14.363673168259025</v>
      </c>
      <c r="M40" s="119">
        <f t="shared" si="32"/>
        <v>17.005008353074054</v>
      </c>
      <c r="N40" s="119">
        <f t="shared" si="32"/>
        <v>13.167204192703084</v>
      </c>
      <c r="O40" s="119">
        <f t="shared" si="32"/>
        <v>12.998436506977235</v>
      </c>
      <c r="P40" s="119">
        <f t="shared" si="32"/>
        <v>15.660681355767133</v>
      </c>
      <c r="Q40" s="119">
        <f t="shared" si="32"/>
        <v>13.450730741339878</v>
      </c>
      <c r="R40" s="119">
        <f t="shared" si="32"/>
        <v>16.939700808573736</v>
      </c>
      <c r="S40" s="119">
        <f t="shared" si="32"/>
        <v>14.315769507385658</v>
      </c>
      <c r="T40" s="119">
        <f t="shared" si="32"/>
        <v>13.622689824525903</v>
      </c>
      <c r="U40" s="119">
        <f t="shared" si="32"/>
        <v>12.783497132351956</v>
      </c>
      <c r="V40" s="119">
        <f t="shared" si="32"/>
        <v>15.076069857964658</v>
      </c>
      <c r="W40" s="119">
        <f t="shared" si="32"/>
        <v>14.310934884332132</v>
      </c>
      <c r="X40" s="119">
        <f t="shared" si="32"/>
        <v>15.575344720813378</v>
      </c>
      <c r="Y40" s="119">
        <f t="shared" si="32"/>
        <v>13.108023710759614</v>
      </c>
      <c r="Z40" s="119">
        <f t="shared" si="32"/>
        <v>15.290884519510865</v>
      </c>
      <c r="AA40" s="119">
        <f t="shared" si="32"/>
        <v>14.448858503736552</v>
      </c>
      <c r="AB40" s="119">
        <f t="shared" si="32"/>
        <v>14.216185833187966</v>
      </c>
      <c r="AC40" s="119">
        <f t="shared" si="32"/>
        <v>15.194878829090372</v>
      </c>
      <c r="AD40" s="119">
        <f t="shared" si="32"/>
        <v>10.392352692182401</v>
      </c>
      <c r="AE40" s="119">
        <f t="shared" si="32"/>
        <v>13.145846544071022</v>
      </c>
      <c r="AF40" s="119">
        <f t="shared" ref="AF40:AG40" si="33">AF13/AF6*100</f>
        <v>13.488765741359</v>
      </c>
      <c r="AG40" s="119">
        <f t="shared" si="33"/>
        <v>13.109744881280609</v>
      </c>
      <c r="AH40" s="119">
        <f>AH13/AH6*100</f>
        <v>16.87184644828918</v>
      </c>
      <c r="AI40" s="119">
        <f t="shared" ref="AI40:AJ40" si="34">AI13/AI6*100</f>
        <v>12.174895737399005</v>
      </c>
      <c r="AJ40" s="119">
        <f t="shared" si="34"/>
        <v>13.311701764528305</v>
      </c>
    </row>
    <row r="41" spans="2:36">
      <c r="B41" s="106" t="s">
        <v>280</v>
      </c>
      <c r="C41" s="119">
        <f>C22/C6*100</f>
        <v>4.6856927619163571</v>
      </c>
      <c r="D41" s="119">
        <f t="shared" ref="D41:AE41" si="35">D22/D6*100</f>
        <v>3.7598631837813006</v>
      </c>
      <c r="E41" s="119">
        <f t="shared" si="35"/>
        <v>6.1923277404448953</v>
      </c>
      <c r="F41" s="119">
        <f t="shared" si="35"/>
        <v>8.2428753938588777</v>
      </c>
      <c r="G41" s="119">
        <f t="shared" si="35"/>
        <v>4.3318445842861442</v>
      </c>
      <c r="H41" s="119">
        <f t="shared" si="35"/>
        <v>4.5956098452033665</v>
      </c>
      <c r="I41" s="119">
        <f t="shared" si="35"/>
        <v>3.7197465727397621</v>
      </c>
      <c r="J41" s="119">
        <f t="shared" si="35"/>
        <v>8.7890654877545096</v>
      </c>
      <c r="K41" s="119">
        <f t="shared" si="35"/>
        <v>6.2690410689031637</v>
      </c>
      <c r="L41" s="119">
        <f t="shared" si="35"/>
        <v>5.6225752863650582</v>
      </c>
      <c r="M41" s="119">
        <f t="shared" si="35"/>
        <v>6.4890380086690413</v>
      </c>
      <c r="N41" s="119">
        <f t="shared" si="35"/>
        <v>7.4652287845192493</v>
      </c>
      <c r="O41" s="119">
        <f t="shared" si="35"/>
        <v>3.5059673966866427</v>
      </c>
      <c r="P41" s="119">
        <f t="shared" si="35"/>
        <v>3.7161010579624536</v>
      </c>
      <c r="Q41" s="119">
        <f t="shared" si="35"/>
        <v>5.4873584537290121</v>
      </c>
      <c r="R41" s="119">
        <f t="shared" si="35"/>
        <v>7.7435182308271138</v>
      </c>
      <c r="S41" s="119">
        <f t="shared" si="35"/>
        <v>6.7962285325893674</v>
      </c>
      <c r="T41" s="119">
        <f t="shared" si="35"/>
        <v>7.4175977418103649</v>
      </c>
      <c r="U41" s="119">
        <f t="shared" si="35"/>
        <v>7.3503467075850111</v>
      </c>
      <c r="V41" s="119">
        <f t="shared" si="35"/>
        <v>7.4899817432340878</v>
      </c>
      <c r="W41" s="119">
        <f t="shared" si="35"/>
        <v>7.7834848337685045</v>
      </c>
      <c r="X41" s="119">
        <f t="shared" si="35"/>
        <v>9.6297435857235811</v>
      </c>
      <c r="Y41" s="119">
        <f t="shared" si="35"/>
        <v>6.8550977242382043</v>
      </c>
      <c r="Z41" s="119">
        <f t="shared" si="35"/>
        <v>7.2145182963152896</v>
      </c>
      <c r="AA41" s="119">
        <f t="shared" si="35"/>
        <v>6.878233555062824</v>
      </c>
      <c r="AB41" s="119">
        <f t="shared" si="35"/>
        <v>5.0808087918006848</v>
      </c>
      <c r="AC41" s="119">
        <f t="shared" si="35"/>
        <v>5.6675018802046599</v>
      </c>
      <c r="AD41" s="119">
        <f t="shared" si="35"/>
        <v>1.8290220832496182</v>
      </c>
      <c r="AE41" s="119">
        <f t="shared" si="35"/>
        <v>4.0789473684210531</v>
      </c>
      <c r="AF41" s="119">
        <f t="shared" ref="AF41:AG41" si="36">AF22/AF6*100</f>
        <v>3.5957920971041424</v>
      </c>
      <c r="AG41" s="119">
        <f t="shared" si="36"/>
        <v>4.0536662738960292</v>
      </c>
      <c r="AH41" s="119">
        <f>AH22/AH6*100</f>
        <v>7.6836327218254423</v>
      </c>
      <c r="AI41" s="119">
        <f t="shared" ref="AI41:AJ41" si="37">AI22/AI6*100</f>
        <v>4.3286574355220768</v>
      </c>
      <c r="AJ41" s="119">
        <f t="shared" si="37"/>
        <v>4.2534741062426376</v>
      </c>
    </row>
    <row r="42" spans="2:36">
      <c r="B42" s="108" t="s">
        <v>281</v>
      </c>
      <c r="C42" s="120">
        <f>C23/C6*100</f>
        <v>3.1019814938820236</v>
      </c>
      <c r="D42" s="120">
        <f t="shared" ref="D42:AE42" si="38">D23/D6*100</f>
        <v>2.4833914777664421</v>
      </c>
      <c r="E42" s="120">
        <f t="shared" si="38"/>
        <v>3.8778651226349972</v>
      </c>
      <c r="F42" s="120">
        <f t="shared" si="38"/>
        <v>5.5529488673207403</v>
      </c>
      <c r="G42" s="120">
        <f t="shared" si="38"/>
        <v>3.0310630775245024</v>
      </c>
      <c r="H42" s="120">
        <f t="shared" si="38"/>
        <v>3.0481860815056092</v>
      </c>
      <c r="I42" s="120">
        <f t="shared" si="38"/>
        <v>2.0959998246178131</v>
      </c>
      <c r="J42" s="120">
        <f t="shared" si="38"/>
        <v>6.1580823300852057</v>
      </c>
      <c r="K42" s="120">
        <f t="shared" si="38"/>
        <v>4.331865162847313</v>
      </c>
      <c r="L42" s="120">
        <f t="shared" si="38"/>
        <v>3.4793751913422142</v>
      </c>
      <c r="M42" s="120">
        <f t="shared" si="38"/>
        <v>4.182297767451117</v>
      </c>
      <c r="N42" s="120">
        <f t="shared" si="38"/>
        <v>5.7110461600483777</v>
      </c>
      <c r="O42" s="120">
        <f t="shared" si="38"/>
        <v>1.8701482004234298</v>
      </c>
      <c r="P42" s="120">
        <f t="shared" si="38"/>
        <v>1.8432301624100458</v>
      </c>
      <c r="Q42" s="120">
        <f t="shared" si="38"/>
        <v>3.4968204384448041</v>
      </c>
      <c r="R42" s="120">
        <f t="shared" si="38"/>
        <v>5.1425643170268751</v>
      </c>
      <c r="S42" s="120">
        <f t="shared" si="38"/>
        <v>4.7799318733254825</v>
      </c>
      <c r="T42" s="120">
        <f t="shared" si="38"/>
        <v>5.3951118392804096</v>
      </c>
      <c r="U42" s="120">
        <f t="shared" si="38"/>
        <v>5.3289496881881107</v>
      </c>
      <c r="V42" s="120">
        <f t="shared" si="38"/>
        <v>5.1249842119162716</v>
      </c>
      <c r="W42" s="120">
        <f t="shared" si="38"/>
        <v>5.4508161597924891</v>
      </c>
      <c r="X42" s="120">
        <f t="shared" si="38"/>
        <v>7.1049918866164452</v>
      </c>
      <c r="Y42" s="120">
        <f t="shared" si="38"/>
        <v>4.7386877525751157</v>
      </c>
      <c r="Z42" s="120">
        <f t="shared" si="38"/>
        <v>4.7495618947737759</v>
      </c>
      <c r="AA42" s="120">
        <f t="shared" si="38"/>
        <v>4.8742506364457583</v>
      </c>
      <c r="AB42" s="120">
        <f t="shared" si="38"/>
        <v>3.3055962753385018</v>
      </c>
      <c r="AC42" s="120">
        <f t="shared" si="38"/>
        <v>3.3296183866480136</v>
      </c>
      <c r="AD42" s="120">
        <f t="shared" si="38"/>
        <v>0.19135825347068475</v>
      </c>
      <c r="AE42" s="120">
        <f t="shared" si="38"/>
        <v>2.2025998731769181</v>
      </c>
      <c r="AF42" s="120">
        <f t="shared" ref="AF42:AG42" si="39">AF23/AF6*100</f>
        <v>1.3191694771806115</v>
      </c>
      <c r="AG42" s="120">
        <f t="shared" si="39"/>
        <v>1.9544631322915278</v>
      </c>
      <c r="AH42" s="120">
        <f>AH23/AH6*100</f>
        <v>5.4333388500596227</v>
      </c>
      <c r="AI42" s="120">
        <f t="shared" ref="AI42:AJ42" si="40">AI23/AI6*100</f>
        <v>2.1359254537484267</v>
      </c>
      <c r="AJ42" s="120">
        <f t="shared" si="40"/>
        <v>2.203637970802315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+'SK cons-BS'!Q5</f>
        <v>288070</v>
      </c>
      <c r="G45" s="122">
        <f>+'SK cons-BS'!R5</f>
        <v>321951</v>
      </c>
      <c r="H45" s="122">
        <f>+'SK cons-BS'!S5</f>
        <v>273394</v>
      </c>
      <c r="I45" s="122">
        <f>+'SK cons-BS'!T5</f>
        <v>248119</v>
      </c>
      <c r="J45" s="122">
        <f>+'SK cons-BS'!U5</f>
        <v>267084</v>
      </c>
      <c r="K45" s="122">
        <f>+'SK cons-BS'!V5</f>
        <v>283268</v>
      </c>
      <c r="L45" s="122">
        <f>+'SK cons-BS'!W5</f>
        <v>299082</v>
      </c>
      <c r="M45" s="122">
        <f>+'SK cons-BS'!X5</f>
        <v>263255</v>
      </c>
      <c r="N45" s="122">
        <f>+'SK cons-BS'!Y5</f>
        <v>288787</v>
      </c>
      <c r="O45" s="122">
        <f>+'SK cons-BS'!Z5</f>
        <v>315782</v>
      </c>
      <c r="P45" s="122">
        <f>+'SK cons-BS'!AA5</f>
        <v>433700</v>
      </c>
      <c r="Q45" s="122">
        <f>+'SK cons-BS'!AB5</f>
        <v>481333</v>
      </c>
      <c r="R45" s="122">
        <f>+'SK cons-BS'!AC5</f>
        <v>503747</v>
      </c>
      <c r="S45" s="122">
        <f>+'SK cons-BS'!AD5</f>
        <v>412053</v>
      </c>
      <c r="T45" s="122">
        <f>+'SK cons-BS'!AE5</f>
        <v>377494</v>
      </c>
      <c r="U45" s="122">
        <f>+'SK cons-BS'!AF5</f>
        <v>373979</v>
      </c>
      <c r="V45" s="122">
        <f>+'SK cons-BS'!AG5</f>
        <v>341615</v>
      </c>
      <c r="W45" s="122">
        <f>+'SK cons-BS'!AH5</f>
        <v>316245</v>
      </c>
      <c r="X45" s="122">
        <f>+'SK cons-BS'!AI5</f>
        <v>299534</v>
      </c>
      <c r="Y45" s="122">
        <f>+'SK cons-BS'!AJ5</f>
        <v>337500</v>
      </c>
      <c r="Z45" s="122">
        <f>+'SK cons-BS'!AK5</f>
        <v>388565</v>
      </c>
      <c r="AA45" s="122">
        <f>+'SK cons-BS'!AL5</f>
        <v>322099</v>
      </c>
      <c r="AB45" s="122">
        <f>+'SK cons-BS'!AM5</f>
        <v>334402</v>
      </c>
      <c r="AC45" s="122">
        <f>+'SK cons-BS'!AN5</f>
        <v>395425</v>
      </c>
      <c r="AD45" s="122">
        <f>+'SK cons-BS'!AO5</f>
        <v>425969</v>
      </c>
      <c r="AE45" s="122">
        <f>+'SK cons-BS'!AP5</f>
        <v>411529</v>
      </c>
      <c r="AF45" s="122">
        <f>+'SK cons-BS'!AQ5</f>
        <v>350146</v>
      </c>
      <c r="AG45" s="122">
        <f>+'SK cons-BS'!AR5</f>
        <v>374102</v>
      </c>
      <c r="AH45" s="122">
        <f>+'SK cons-BS'!AS5</f>
        <v>550496</v>
      </c>
      <c r="AI45" s="122">
        <f>+'SK cons-BS'!AT5</f>
        <v>612090</v>
      </c>
      <c r="AJ45" s="122">
        <f>+'SK cons-BS'!AU5</f>
        <v>536819</v>
      </c>
    </row>
    <row r="46" spans="2:36">
      <c r="B46" s="121" t="s">
        <v>284</v>
      </c>
      <c r="C46" s="122"/>
      <c r="D46" s="122"/>
      <c r="E46" s="122"/>
      <c r="F46" s="122">
        <f>+'SK cons-BS'!Q8+'SK cons-BS'!Q9</f>
        <v>580025</v>
      </c>
      <c r="G46" s="122">
        <f>+'SK cons-BS'!R8+'SK cons-BS'!R9</f>
        <v>503535</v>
      </c>
      <c r="H46" s="122">
        <f>+'SK cons-BS'!S8+'SK cons-BS'!S9</f>
        <v>485227</v>
      </c>
      <c r="I46" s="122">
        <f>+'SK cons-BS'!T8+'SK cons-BS'!T9</f>
        <v>514953</v>
      </c>
      <c r="J46" s="122">
        <f>+'SK cons-BS'!U8+'SK cons-BS'!U9</f>
        <v>527869</v>
      </c>
      <c r="K46" s="122">
        <f>+'SK cons-BS'!V8+'SK cons-BS'!V9</f>
        <v>528901</v>
      </c>
      <c r="L46" s="122">
        <f>+'SK cons-BS'!W8+'SK cons-BS'!W9</f>
        <v>525178</v>
      </c>
      <c r="M46" s="122">
        <f>+'SK cons-BS'!X8+'SK cons-BS'!X9</f>
        <v>537977</v>
      </c>
      <c r="N46" s="122">
        <f>+'SK cons-BS'!Y8+'SK cons-BS'!Y9</f>
        <v>518820</v>
      </c>
      <c r="O46" s="122">
        <f>+'SK cons-BS'!Z8+'SK cons-BS'!Z9</f>
        <v>468887</v>
      </c>
      <c r="P46" s="122">
        <f>+'SK cons-BS'!AA8+'SK cons-BS'!AA9</f>
        <v>425341</v>
      </c>
      <c r="Q46" s="122">
        <f>+'SK cons-BS'!AB8+'SK cons-BS'!AB9</f>
        <v>435031</v>
      </c>
      <c r="R46" s="122">
        <f>+'SK cons-BS'!AC8+'SK cons-BS'!AC9</f>
        <v>440614</v>
      </c>
      <c r="S46" s="122">
        <f>+'SK cons-BS'!AD8+'SK cons-BS'!AD9</f>
        <v>530207</v>
      </c>
      <c r="T46" s="122">
        <f>+'SK cons-BS'!AE8+'SK cons-BS'!AE9</f>
        <v>584128</v>
      </c>
      <c r="U46" s="122">
        <f>+'SK cons-BS'!AF8+'SK cons-BS'!AF9</f>
        <v>593460</v>
      </c>
      <c r="V46" s="122">
        <f>+'SK cons-BS'!AG8+'SK cons-BS'!AG9</f>
        <v>614180</v>
      </c>
      <c r="W46" s="122">
        <f>+'SK cons-BS'!AH8+'SK cons-BS'!AH9</f>
        <v>747544</v>
      </c>
      <c r="X46" s="122">
        <f>+'SK cons-BS'!AI8+'SK cons-BS'!AI9</f>
        <v>770106</v>
      </c>
      <c r="Y46" s="122">
        <f>+'SK cons-BS'!AJ8+'SK cons-BS'!AJ9</f>
        <v>730034</v>
      </c>
      <c r="Z46" s="122">
        <f>+'SK cons-BS'!AK8+'SK cons-BS'!AK9</f>
        <v>861715</v>
      </c>
      <c r="AA46" s="122">
        <f>+'SK cons-BS'!AL8+'SK cons-BS'!AL9</f>
        <v>905375</v>
      </c>
      <c r="AB46" s="122">
        <f>+'SK cons-BS'!AM8+'SK cons-BS'!AM9</f>
        <v>848072</v>
      </c>
      <c r="AC46" s="122">
        <f>+'SK cons-BS'!AN8+'SK cons-BS'!AN9</f>
        <v>842007</v>
      </c>
      <c r="AD46" s="122">
        <f>+'SK cons-BS'!AO8+'SK cons-BS'!AO9</f>
        <v>842039</v>
      </c>
      <c r="AE46" s="122">
        <f>+'SK cons-BS'!AP8+'SK cons-BS'!AP9</f>
        <v>788706</v>
      </c>
      <c r="AF46" s="122">
        <f>+'SK cons-BS'!AQ8+'SK cons-BS'!AQ9</f>
        <v>848518</v>
      </c>
      <c r="AG46" s="122">
        <f>+'SK cons-BS'!AR8+'SK cons-BS'!AR9</f>
        <v>905717</v>
      </c>
      <c r="AH46" s="122">
        <f>+'SK cons-BS'!AS8+'SK cons-BS'!AS9</f>
        <v>820622</v>
      </c>
      <c r="AI46" s="122">
        <f>+'SK cons-BS'!AT8+'SK cons-BS'!AT9</f>
        <v>852602</v>
      </c>
      <c r="AJ46" s="122">
        <f>+'SK cons-BS'!AU8+'SK cons-BS'!AU9</f>
        <v>887311</v>
      </c>
    </row>
    <row r="47" spans="2:36">
      <c r="B47" s="121" t="s">
        <v>285</v>
      </c>
      <c r="C47" s="122"/>
      <c r="D47" s="122"/>
      <c r="E47" s="122"/>
      <c r="F47" s="122">
        <f>+'SK cons-BS'!Q10</f>
        <v>300013</v>
      </c>
      <c r="G47" s="122">
        <f>+'SK cons-BS'!R10</f>
        <v>335154</v>
      </c>
      <c r="H47" s="122">
        <f>+'SK cons-BS'!S10</f>
        <v>353645</v>
      </c>
      <c r="I47" s="122">
        <f>+'SK cons-BS'!T10</f>
        <v>398748</v>
      </c>
      <c r="J47" s="122">
        <f>+'SK cons-BS'!U10</f>
        <v>408116</v>
      </c>
      <c r="K47" s="122">
        <f>+'SK cons-BS'!V10</f>
        <v>426924</v>
      </c>
      <c r="L47" s="122">
        <f>+'SK cons-BS'!W10</f>
        <v>423720</v>
      </c>
      <c r="M47" s="122">
        <f>+'SK cons-BS'!X10</f>
        <v>433993</v>
      </c>
      <c r="N47" s="122">
        <f>+'SK cons-BS'!Y10</f>
        <v>432041</v>
      </c>
      <c r="O47" s="122">
        <f>+'SK cons-BS'!Z10</f>
        <v>421558</v>
      </c>
      <c r="P47" s="122">
        <f>+'SK cons-BS'!AA10</f>
        <v>426244</v>
      </c>
      <c r="Q47" s="122">
        <f>+'SK cons-BS'!AB10</f>
        <v>402628</v>
      </c>
      <c r="R47" s="122">
        <f>+'SK cons-BS'!AC10</f>
        <v>414225</v>
      </c>
      <c r="S47" s="122">
        <f>+'SK cons-BS'!AD10</f>
        <v>437647</v>
      </c>
      <c r="T47" s="122">
        <f>+'SK cons-BS'!AE10</f>
        <v>475777</v>
      </c>
      <c r="U47" s="122">
        <f>+'SK cons-BS'!AF10</f>
        <v>468350</v>
      </c>
      <c r="V47" s="122">
        <f>+'SK cons-BS'!AG10</f>
        <v>469365</v>
      </c>
      <c r="W47" s="122">
        <f>+'SK cons-BS'!AH10</f>
        <v>564330</v>
      </c>
      <c r="X47" s="122">
        <f>+'SK cons-BS'!AI10</f>
        <v>625171</v>
      </c>
      <c r="Y47" s="122">
        <f>+'SK cons-BS'!AJ10</f>
        <v>678876</v>
      </c>
      <c r="Z47" s="122">
        <f>+'SK cons-BS'!AK10</f>
        <v>733860</v>
      </c>
      <c r="AA47" s="122">
        <f>+'SK cons-BS'!AL10</f>
        <v>818175</v>
      </c>
      <c r="AB47" s="122">
        <f>+'SK cons-BS'!AM10</f>
        <v>841703</v>
      </c>
      <c r="AC47" s="122">
        <f>+'SK cons-BS'!AN10</f>
        <v>856566</v>
      </c>
      <c r="AD47" s="122">
        <f>+'SK cons-BS'!AO10</f>
        <v>817106</v>
      </c>
      <c r="AE47" s="122">
        <f>+'SK cons-BS'!AP10</f>
        <v>732443</v>
      </c>
      <c r="AF47" s="122">
        <f>+'SK cons-BS'!AQ10</f>
        <v>673377</v>
      </c>
      <c r="AG47" s="122">
        <f>+'SK cons-BS'!AR10</f>
        <v>680328</v>
      </c>
      <c r="AH47" s="122">
        <f>+'SK cons-BS'!AS10</f>
        <v>666037</v>
      </c>
      <c r="AI47" s="122">
        <f>+'SK cons-BS'!AT10</f>
        <v>670780</v>
      </c>
      <c r="AJ47" s="122">
        <f>+'SK cons-BS'!AU10</f>
        <v>623840</v>
      </c>
    </row>
    <row r="48" spans="2:36">
      <c r="B48" s="121" t="s">
        <v>286</v>
      </c>
      <c r="C48" s="122"/>
      <c r="D48" s="122"/>
      <c r="E48" s="122"/>
      <c r="F48" s="122">
        <f>+F49-F45-F46-F47</f>
        <v>52797</v>
      </c>
      <c r="G48" s="122">
        <f t="shared" ref="G48:AE48" si="41">+G49-G45-G46-G47</f>
        <v>58665</v>
      </c>
      <c r="H48" s="122">
        <f t="shared" si="41"/>
        <v>47585</v>
      </c>
      <c r="I48" s="122">
        <f t="shared" si="41"/>
        <v>53957</v>
      </c>
      <c r="J48" s="122">
        <f t="shared" si="41"/>
        <v>33050</v>
      </c>
      <c r="K48" s="122">
        <f t="shared" si="41"/>
        <v>50374</v>
      </c>
      <c r="L48" s="122">
        <f t="shared" si="41"/>
        <v>28277</v>
      </c>
      <c r="M48" s="122">
        <f t="shared" si="41"/>
        <v>30360</v>
      </c>
      <c r="N48" s="122">
        <f t="shared" si="41"/>
        <v>43198</v>
      </c>
      <c r="O48" s="122">
        <f t="shared" si="41"/>
        <v>42813</v>
      </c>
      <c r="P48" s="122">
        <f t="shared" si="41"/>
        <v>29545</v>
      </c>
      <c r="Q48" s="122">
        <f t="shared" si="41"/>
        <v>24504</v>
      </c>
      <c r="R48" s="122">
        <f t="shared" si="41"/>
        <v>21498</v>
      </c>
      <c r="S48" s="122">
        <f t="shared" si="41"/>
        <v>22581</v>
      </c>
      <c r="T48" s="122">
        <f t="shared" si="41"/>
        <v>32589</v>
      </c>
      <c r="U48" s="122">
        <f t="shared" si="41"/>
        <v>31511</v>
      </c>
      <c r="V48" s="122">
        <f t="shared" si="41"/>
        <v>40980</v>
      </c>
      <c r="W48" s="122">
        <f t="shared" si="41"/>
        <v>57251</v>
      </c>
      <c r="X48" s="122">
        <f t="shared" si="41"/>
        <v>58238</v>
      </c>
      <c r="Y48" s="122">
        <f t="shared" si="41"/>
        <v>67559</v>
      </c>
      <c r="Z48" s="122">
        <f t="shared" si="41"/>
        <v>64892</v>
      </c>
      <c r="AA48" s="122">
        <f t="shared" si="41"/>
        <v>43648</v>
      </c>
      <c r="AB48" s="122">
        <f t="shared" si="41"/>
        <v>49603</v>
      </c>
      <c r="AC48" s="122">
        <f t="shared" si="41"/>
        <v>57705</v>
      </c>
      <c r="AD48" s="122">
        <f t="shared" si="41"/>
        <v>56459</v>
      </c>
      <c r="AE48" s="122">
        <f t="shared" si="41"/>
        <v>52140</v>
      </c>
      <c r="AF48" s="122">
        <f t="shared" ref="AF48:AG48" si="42">+AF49-AF45-AF46-AF47</f>
        <v>45008</v>
      </c>
      <c r="AG48" s="122">
        <f t="shared" si="42"/>
        <v>148926</v>
      </c>
      <c r="AH48" s="122">
        <f>+AH49-AH45-AH46-AH47</f>
        <v>41461</v>
      </c>
      <c r="AI48" s="122">
        <f t="shared" ref="AI48:AJ48" si="43">+AI49-AI45-AI46-AI47</f>
        <v>41812</v>
      </c>
      <c r="AJ48" s="122">
        <f t="shared" si="43"/>
        <v>37091</v>
      </c>
    </row>
    <row r="49" spans="2:36">
      <c r="B49" s="121" t="s">
        <v>287</v>
      </c>
      <c r="C49" s="122"/>
      <c r="D49" s="122"/>
      <c r="E49" s="122"/>
      <c r="F49" s="122">
        <f>+'SK cons-BS'!Q17</f>
        <v>1220905</v>
      </c>
      <c r="G49" s="122">
        <f>+'SK cons-BS'!R17</f>
        <v>1219305</v>
      </c>
      <c r="H49" s="122">
        <f>+'SK cons-BS'!S17</f>
        <v>1159851</v>
      </c>
      <c r="I49" s="122">
        <f>+'SK cons-BS'!T17</f>
        <v>1215777</v>
      </c>
      <c r="J49" s="122">
        <f>+'SK cons-BS'!U17</f>
        <v>1236119</v>
      </c>
      <c r="K49" s="122">
        <f>+'SK cons-BS'!V17</f>
        <v>1289467</v>
      </c>
      <c r="L49" s="122">
        <f>+'SK cons-BS'!W17</f>
        <v>1276257</v>
      </c>
      <c r="M49" s="122">
        <f>+'SK cons-BS'!X17</f>
        <v>1265585</v>
      </c>
      <c r="N49" s="122">
        <f>+'SK cons-BS'!Y17</f>
        <v>1282846</v>
      </c>
      <c r="O49" s="122">
        <f>+'SK cons-BS'!Z17</f>
        <v>1249040</v>
      </c>
      <c r="P49" s="122">
        <f>+'SK cons-BS'!AA17</f>
        <v>1314830</v>
      </c>
      <c r="Q49" s="122">
        <f>+'SK cons-BS'!AB17</f>
        <v>1343496</v>
      </c>
      <c r="R49" s="122">
        <f>+'SK cons-BS'!AC17</f>
        <v>1380084</v>
      </c>
      <c r="S49" s="122">
        <f>+'SK cons-BS'!AD17</f>
        <v>1402488</v>
      </c>
      <c r="T49" s="122">
        <f>+'SK cons-BS'!AE17</f>
        <v>1469988</v>
      </c>
      <c r="U49" s="122">
        <f>+'SK cons-BS'!AF17</f>
        <v>1467300</v>
      </c>
      <c r="V49" s="122">
        <f>+'SK cons-BS'!AG17</f>
        <v>1466140</v>
      </c>
      <c r="W49" s="122">
        <f>+'SK cons-BS'!AH17</f>
        <v>1685370</v>
      </c>
      <c r="X49" s="122">
        <f>+'SK cons-BS'!AI17</f>
        <v>1753049</v>
      </c>
      <c r="Y49" s="122">
        <f>+'SK cons-BS'!AJ17</f>
        <v>1813969</v>
      </c>
      <c r="Z49" s="122">
        <f>+'SK cons-BS'!AK17</f>
        <v>2049032</v>
      </c>
      <c r="AA49" s="122">
        <f>+'SK cons-BS'!AL17</f>
        <v>2089297</v>
      </c>
      <c r="AB49" s="122">
        <f>+'SK cons-BS'!AM17</f>
        <v>2073780</v>
      </c>
      <c r="AC49" s="122">
        <f>+'SK cons-BS'!AN17</f>
        <v>2151703</v>
      </c>
      <c r="AD49" s="122">
        <f>+'SK cons-BS'!AO17</f>
        <v>2141573</v>
      </c>
      <c r="AE49" s="122">
        <f>+'SK cons-BS'!AP17</f>
        <v>1984818</v>
      </c>
      <c r="AF49" s="122">
        <f>+'SK cons-BS'!AQ17</f>
        <v>1917049</v>
      </c>
      <c r="AG49" s="122">
        <f>+'SK cons-BS'!AR17</f>
        <v>2109073</v>
      </c>
      <c r="AH49" s="122">
        <f>+'SK cons-BS'!AS17</f>
        <v>2078616</v>
      </c>
      <c r="AI49" s="122">
        <f>+'SK cons-BS'!AT17</f>
        <v>2177284</v>
      </c>
      <c r="AJ49" s="122">
        <f>+'SK cons-BS'!AU17</f>
        <v>2085061</v>
      </c>
    </row>
    <row r="50" spans="2:36">
      <c r="B50" s="121" t="s">
        <v>288</v>
      </c>
      <c r="C50" s="122"/>
      <c r="D50" s="122"/>
      <c r="E50" s="122"/>
      <c r="F50" s="122">
        <f>+'SK cons-BS'!Q23</f>
        <v>115503</v>
      </c>
      <c r="G50" s="122">
        <f>+'SK cons-BS'!R23</f>
        <v>121371</v>
      </c>
      <c r="H50" s="122">
        <f>+'SK cons-BS'!S23</f>
        <v>115719</v>
      </c>
      <c r="I50" s="122">
        <f>+'SK cons-BS'!T23</f>
        <v>141921</v>
      </c>
      <c r="J50" s="122">
        <f>+'SK cons-BS'!U23</f>
        <v>131510</v>
      </c>
      <c r="K50" s="122">
        <f>+'SK cons-BS'!V23</f>
        <v>138612</v>
      </c>
      <c r="L50" s="122">
        <f>+'SK cons-BS'!W23</f>
        <v>138724</v>
      </c>
      <c r="M50" s="122">
        <f>+'SK cons-BS'!X23</f>
        <v>133375</v>
      </c>
      <c r="N50" s="122">
        <f>+'SK cons-BS'!Y23</f>
        <v>106973</v>
      </c>
      <c r="O50" s="122">
        <f>+'SK cons-BS'!Z23</f>
        <v>84621</v>
      </c>
      <c r="P50" s="122">
        <f>+'SK cons-BS'!AA23</f>
        <v>83842</v>
      </c>
      <c r="Q50" s="122">
        <f>+'SK cons-BS'!AB23</f>
        <v>89644</v>
      </c>
      <c r="R50" s="122">
        <f>+'SK cons-BS'!AC23</f>
        <v>98648</v>
      </c>
      <c r="S50" s="122">
        <f>+'SK cons-BS'!AD23</f>
        <v>110086</v>
      </c>
      <c r="T50" s="122">
        <f>+'SK cons-BS'!AE23</f>
        <v>122581</v>
      </c>
      <c r="U50" s="122">
        <f>+'SK cons-BS'!AF23</f>
        <v>129559</v>
      </c>
      <c r="V50" s="122">
        <f>+'SK cons-BS'!AG23</f>
        <v>118447</v>
      </c>
      <c r="W50" s="122">
        <f>+'SK cons-BS'!AH23</f>
        <v>140260</v>
      </c>
      <c r="X50" s="122">
        <f>+'SK cons-BS'!AI23</f>
        <v>126467</v>
      </c>
      <c r="Y50" s="122">
        <f>+'SK cons-BS'!AJ23</f>
        <v>131500</v>
      </c>
      <c r="Z50" s="122">
        <f>+'SK cons-BS'!AK23</f>
        <v>126071</v>
      </c>
      <c r="AA50" s="122">
        <f>+'SK cons-BS'!AL23</f>
        <v>144685</v>
      </c>
      <c r="AB50" s="122">
        <f>+'SK cons-BS'!AM23</f>
        <v>139358</v>
      </c>
      <c r="AC50" s="122">
        <f>+'SK cons-BS'!AN23</f>
        <v>110302</v>
      </c>
      <c r="AD50" s="122">
        <f>+'SK cons-BS'!AO23</f>
        <v>107231</v>
      </c>
      <c r="AE50" s="122">
        <f>+'SK cons-BS'!AP23</f>
        <v>102410</v>
      </c>
      <c r="AF50" s="122">
        <f>+'SK cons-BS'!AQ23</f>
        <v>102920</v>
      </c>
      <c r="AG50" s="122">
        <f>+'SK cons-BS'!AR23</f>
        <v>16794</v>
      </c>
      <c r="AH50" s="122">
        <f>+'SK cons-BS'!AS23</f>
        <v>18951</v>
      </c>
      <c r="AI50" s="122">
        <f>+'SK cons-BS'!AT23</f>
        <v>19248</v>
      </c>
      <c r="AJ50" s="122">
        <f>+'SK cons-BS'!AU23</f>
        <v>20914</v>
      </c>
    </row>
    <row r="51" spans="2:36">
      <c r="B51" s="121" t="s">
        <v>289</v>
      </c>
      <c r="C51" s="122"/>
      <c r="D51" s="122"/>
      <c r="E51" s="122"/>
      <c r="F51" s="122">
        <f>+'SK cons-BS'!Q26</f>
        <v>1185268</v>
      </c>
      <c r="G51" s="122">
        <f>+'SK cons-BS'!R26</f>
        <v>1203510</v>
      </c>
      <c r="H51" s="122">
        <f>+'SK cons-BS'!S26</f>
        <v>1193934</v>
      </c>
      <c r="I51" s="122">
        <f>+'SK cons-BS'!T26</f>
        <v>1190582</v>
      </c>
      <c r="J51" s="122">
        <f>+'SK cons-BS'!U26</f>
        <v>1185574</v>
      </c>
      <c r="K51" s="122">
        <f>+'SK cons-BS'!V26</f>
        <v>1241582</v>
      </c>
      <c r="L51" s="122">
        <f>+'SK cons-BS'!W26</f>
        <v>1269242</v>
      </c>
      <c r="M51" s="122">
        <f>+'SK cons-BS'!X26</f>
        <v>1255417</v>
      </c>
      <c r="N51" s="122">
        <f>+'SK cons-BS'!Y26</f>
        <v>1208695</v>
      </c>
      <c r="O51" s="122">
        <f>+'SK cons-BS'!Z26</f>
        <v>1148521</v>
      </c>
      <c r="P51" s="122">
        <f>+'SK cons-BS'!AA26</f>
        <v>1198103</v>
      </c>
      <c r="Q51" s="122">
        <f>+'SK cons-BS'!AB26</f>
        <v>1194118</v>
      </c>
      <c r="R51" s="122">
        <f>+'SK cons-BS'!AC26</f>
        <v>1232773</v>
      </c>
      <c r="S51" s="122">
        <f>+'SK cons-BS'!AD26</f>
        <v>1236101</v>
      </c>
      <c r="T51" s="122">
        <f>+'SK cons-BS'!AE26</f>
        <v>1239327</v>
      </c>
      <c r="U51" s="122">
        <f>+'SK cons-BS'!AF26</f>
        <v>1212776</v>
      </c>
      <c r="V51" s="122">
        <f>+'SK cons-BS'!AG26</f>
        <v>1211609</v>
      </c>
      <c r="W51" s="122">
        <f>+'SK cons-BS'!AH26</f>
        <v>1252694</v>
      </c>
      <c r="X51" s="122">
        <f>+'SK cons-BS'!AI26</f>
        <v>1211859</v>
      </c>
      <c r="Y51" s="122">
        <f>+'SK cons-BS'!AJ26</f>
        <v>1190010</v>
      </c>
      <c r="Z51" s="122">
        <f>+'SK cons-BS'!AK26</f>
        <v>1238279</v>
      </c>
      <c r="AA51" s="122">
        <f>+'SK cons-BS'!AL26</f>
        <v>1278036</v>
      </c>
      <c r="AB51" s="122">
        <f>+'SK cons-BS'!AM26</f>
        <v>1304188</v>
      </c>
      <c r="AC51" s="122">
        <f>+'SK cons-BS'!AN26</f>
        <v>1301194</v>
      </c>
      <c r="AD51" s="122">
        <f>+'SK cons-BS'!AO26</f>
        <v>1361050</v>
      </c>
      <c r="AE51" s="122">
        <f>+'SK cons-BS'!AP26</f>
        <v>1331352</v>
      </c>
      <c r="AF51" s="122">
        <f>+'SK cons-BS'!AQ26</f>
        <v>1372035</v>
      </c>
      <c r="AG51" s="122">
        <f>+'SK cons-BS'!AR26</f>
        <v>1413516</v>
      </c>
      <c r="AH51" s="122">
        <f>+'SK cons-BS'!AS26</f>
        <v>1393534</v>
      </c>
      <c r="AI51" s="122">
        <f>+'SK cons-BS'!AT26</f>
        <v>1430747</v>
      </c>
      <c r="AJ51" s="122">
        <f>+'SK cons-BS'!AU26</f>
        <v>1486037</v>
      </c>
    </row>
    <row r="52" spans="2:36">
      <c r="B52" s="121" t="s">
        <v>290</v>
      </c>
      <c r="C52" s="122"/>
      <c r="D52" s="122"/>
      <c r="E52" s="122"/>
      <c r="F52" s="122">
        <f>+'SK cons-BS'!Q24</f>
        <v>660401</v>
      </c>
      <c r="G52" s="122">
        <f>+'SK cons-BS'!R24</f>
        <v>660942</v>
      </c>
      <c r="H52" s="122">
        <f>+'SK cons-BS'!S24</f>
        <v>648232</v>
      </c>
      <c r="I52" s="122">
        <f>+'SK cons-BS'!T24</f>
        <v>644920</v>
      </c>
      <c r="J52" s="122">
        <f>+'SK cons-BS'!U24</f>
        <v>650601</v>
      </c>
      <c r="K52" s="122">
        <f>+'SK cons-BS'!V24</f>
        <v>647125</v>
      </c>
      <c r="L52" s="122">
        <f>+'SK cons-BS'!W24</f>
        <v>648546</v>
      </c>
      <c r="M52" s="122">
        <f>+'SK cons-BS'!X24</f>
        <v>641693</v>
      </c>
      <c r="N52" s="122">
        <f>+'SK cons-BS'!Y24</f>
        <v>647526</v>
      </c>
      <c r="O52" s="122">
        <f>+'SK cons-BS'!Z24</f>
        <v>632172</v>
      </c>
      <c r="P52" s="122">
        <f>+'SK cons-BS'!AA24</f>
        <v>633512</v>
      </c>
      <c r="Q52" s="122">
        <f>+'SK cons-BS'!AB24</f>
        <v>649665</v>
      </c>
      <c r="R52" s="122">
        <f>+'SK cons-BS'!AC24</f>
        <v>663187</v>
      </c>
      <c r="S52" s="122">
        <f>+'SK cons-BS'!AD24</f>
        <v>654144</v>
      </c>
      <c r="T52" s="122">
        <f>+'SK cons-BS'!AE24</f>
        <v>662031</v>
      </c>
      <c r="U52" s="122">
        <f>+'SK cons-BS'!AF24</f>
        <v>653924</v>
      </c>
      <c r="V52" s="122">
        <f>+'SK cons-BS'!AG24</f>
        <v>652038</v>
      </c>
      <c r="W52" s="122">
        <f>+'SK cons-BS'!AH24</f>
        <v>660394</v>
      </c>
      <c r="X52" s="122">
        <f>+'SK cons-BS'!AI24</f>
        <v>649721</v>
      </c>
      <c r="Y52" s="122">
        <f>+'SK cons-BS'!AJ24</f>
        <v>649283</v>
      </c>
      <c r="Z52" s="122">
        <f>+'SK cons-BS'!AK24</f>
        <v>654808</v>
      </c>
      <c r="AA52" s="122">
        <f>+'SK cons-BS'!AL24</f>
        <v>658738</v>
      </c>
      <c r="AB52" s="122">
        <f>+'SK cons-BS'!AM24</f>
        <v>662772</v>
      </c>
      <c r="AC52" s="122">
        <f>+'SK cons-BS'!AN24</f>
        <v>738136</v>
      </c>
      <c r="AD52" s="122">
        <f>+'SK cons-BS'!AO24</f>
        <v>789666</v>
      </c>
      <c r="AE52" s="122">
        <f>+'SK cons-BS'!AP24</f>
        <v>782072</v>
      </c>
      <c r="AF52" s="122">
        <f>+'SK cons-BS'!AQ24</f>
        <v>750028</v>
      </c>
      <c r="AG52" s="122">
        <f>+'SK cons-BS'!AR24</f>
        <v>733920</v>
      </c>
      <c r="AH52" s="122">
        <f>+'SK cons-BS'!AS24</f>
        <v>693598</v>
      </c>
      <c r="AI52" s="122">
        <f>+'SK cons-BS'!AT24</f>
        <v>698333</v>
      </c>
      <c r="AJ52" s="122">
        <f>+'SK cons-BS'!AU24</f>
        <v>709066</v>
      </c>
    </row>
    <row r="53" spans="2:36">
      <c r="B53" s="121" t="s">
        <v>291</v>
      </c>
      <c r="C53" s="122"/>
      <c r="D53" s="122"/>
      <c r="E53" s="122"/>
      <c r="F53" s="122">
        <f>+'SK cons-BS'!Q25</f>
        <v>300155</v>
      </c>
      <c r="G53" s="122">
        <f>+'SK cons-BS'!R25</f>
        <v>301205</v>
      </c>
      <c r="H53" s="122">
        <f>+'SK cons-BS'!S25</f>
        <v>296200</v>
      </c>
      <c r="I53" s="122">
        <f>+'SK cons-BS'!T25</f>
        <v>296126</v>
      </c>
      <c r="J53" s="122">
        <f>+'SK cons-BS'!U25</f>
        <v>297043</v>
      </c>
      <c r="K53" s="122">
        <f>+'SK cons-BS'!V25</f>
        <v>296026</v>
      </c>
      <c r="L53" s="122">
        <f>+'SK cons-BS'!W25</f>
        <v>297006</v>
      </c>
      <c r="M53" s="122">
        <f>+'SK cons-BS'!X25</f>
        <v>292671</v>
      </c>
      <c r="N53" s="122">
        <f>+'SK cons-BS'!Y25</f>
        <v>294845</v>
      </c>
      <c r="O53" s="122">
        <f>+'SK cons-BS'!Z25</f>
        <v>286466</v>
      </c>
      <c r="P53" s="122">
        <f>+'SK cons-BS'!AA25</f>
        <v>289282</v>
      </c>
      <c r="Q53" s="122">
        <f>+'SK cons-BS'!AB25</f>
        <v>301173</v>
      </c>
      <c r="R53" s="122">
        <f>+'SK cons-BS'!AC25</f>
        <v>306594</v>
      </c>
      <c r="S53" s="122">
        <f>+'SK cons-BS'!AD25</f>
        <v>309090</v>
      </c>
      <c r="T53" s="122">
        <f>+'SK cons-BS'!AE25</f>
        <v>310130</v>
      </c>
      <c r="U53" s="122">
        <f>+'SK cons-BS'!AF25</f>
        <v>305076</v>
      </c>
      <c r="V53" s="122">
        <f>+'SK cons-BS'!AG25</f>
        <v>300472</v>
      </c>
      <c r="W53" s="122">
        <f>+'SK cons-BS'!AH25</f>
        <v>305866</v>
      </c>
      <c r="X53" s="122">
        <f>+'SK cons-BS'!AI25</f>
        <v>299017</v>
      </c>
      <c r="Y53" s="122">
        <f>+'SK cons-BS'!AJ25</f>
        <v>295174</v>
      </c>
      <c r="Z53" s="122">
        <f>+'SK cons-BS'!AK25</f>
        <v>295564</v>
      </c>
      <c r="AA53" s="122">
        <f>+'SK cons-BS'!AL25</f>
        <v>359687</v>
      </c>
      <c r="AB53" s="122">
        <f>+'SK cons-BS'!AM25</f>
        <v>369922</v>
      </c>
      <c r="AC53" s="122">
        <f>+'SK cons-BS'!AN25</f>
        <v>363805</v>
      </c>
      <c r="AD53" s="122">
        <f>+'SK cons-BS'!AO25</f>
        <v>344746</v>
      </c>
      <c r="AE53" s="122">
        <f>+'SK cons-BS'!AP25</f>
        <v>339765</v>
      </c>
      <c r="AF53" s="122">
        <f>+'SK cons-BS'!AQ25</f>
        <v>337183</v>
      </c>
      <c r="AG53" s="122">
        <f>+'SK cons-BS'!AR25</f>
        <v>336878</v>
      </c>
      <c r="AH53" s="122">
        <f>+'SK cons-BS'!AS25</f>
        <v>326290</v>
      </c>
      <c r="AI53" s="122">
        <f>+'SK cons-BS'!AT25</f>
        <v>329454</v>
      </c>
      <c r="AJ53" s="122">
        <f>+'SK cons-BS'!AU25</f>
        <v>335822</v>
      </c>
    </row>
    <row r="54" spans="2:36">
      <c r="B54" s="121" t="s">
        <v>292</v>
      </c>
      <c r="C54" s="122"/>
      <c r="D54" s="122"/>
      <c r="E54" s="122"/>
      <c r="F54" s="122">
        <f t="shared" ref="F54:AE54" si="44">+F55-F50-F51-F52-F53</f>
        <v>152861</v>
      </c>
      <c r="G54" s="122">
        <f t="shared" si="44"/>
        <v>158010</v>
      </c>
      <c r="H54" s="122">
        <f t="shared" si="44"/>
        <v>151945</v>
      </c>
      <c r="I54" s="122">
        <f t="shared" si="44"/>
        <v>152691</v>
      </c>
      <c r="J54" s="122">
        <f t="shared" si="44"/>
        <v>177309</v>
      </c>
      <c r="K54" s="122">
        <f t="shared" si="44"/>
        <v>175403</v>
      </c>
      <c r="L54" s="122">
        <f t="shared" si="44"/>
        <v>199394</v>
      </c>
      <c r="M54" s="122">
        <f t="shared" si="44"/>
        <v>202589</v>
      </c>
      <c r="N54" s="122">
        <f t="shared" si="44"/>
        <v>270166</v>
      </c>
      <c r="O54" s="122">
        <f t="shared" si="44"/>
        <v>241423</v>
      </c>
      <c r="P54" s="122">
        <f t="shared" si="44"/>
        <v>241518</v>
      </c>
      <c r="Q54" s="122">
        <f t="shared" si="44"/>
        <v>230169</v>
      </c>
      <c r="R54" s="122">
        <f t="shared" si="44"/>
        <v>251437</v>
      </c>
      <c r="S54" s="122">
        <f t="shared" si="44"/>
        <v>252253</v>
      </c>
      <c r="T54" s="122">
        <f t="shared" si="44"/>
        <v>253812</v>
      </c>
      <c r="U54" s="122">
        <f t="shared" si="44"/>
        <v>221786</v>
      </c>
      <c r="V54" s="122">
        <f t="shared" si="44"/>
        <v>208877</v>
      </c>
      <c r="W54" s="122">
        <f t="shared" si="44"/>
        <v>228763</v>
      </c>
      <c r="X54" s="122">
        <f t="shared" si="44"/>
        <v>192004</v>
      </c>
      <c r="Y54" s="122">
        <f t="shared" si="44"/>
        <v>191700</v>
      </c>
      <c r="Z54" s="122">
        <f t="shared" si="44"/>
        <v>220549</v>
      </c>
      <c r="AA54" s="122">
        <f t="shared" si="44"/>
        <v>265255</v>
      </c>
      <c r="AB54" s="122">
        <f t="shared" si="44"/>
        <v>254719</v>
      </c>
      <c r="AC54" s="122">
        <f t="shared" si="44"/>
        <v>217675</v>
      </c>
      <c r="AD54" s="122">
        <f t="shared" si="44"/>
        <v>250219</v>
      </c>
      <c r="AE54" s="122">
        <f t="shared" si="44"/>
        <v>222457</v>
      </c>
      <c r="AF54" s="122">
        <f t="shared" ref="AF54:AG54" si="45">+AF55-AF50-AF51-AF52-AF53</f>
        <v>243918</v>
      </c>
      <c r="AG54" s="122">
        <f t="shared" si="45"/>
        <v>265584</v>
      </c>
      <c r="AH54" s="122">
        <f>+AH55-AH50-AH51-AH52-AH53</f>
        <v>252458</v>
      </c>
      <c r="AI54" s="122">
        <f t="shared" ref="AI54:AJ54" si="46">+AI55-AI50-AI51-AI52-AI53</f>
        <v>276026</v>
      </c>
      <c r="AJ54" s="122">
        <f t="shared" si="46"/>
        <v>277080</v>
      </c>
    </row>
    <row r="55" spans="2:36">
      <c r="B55" s="121" t="s">
        <v>293</v>
      </c>
      <c r="C55" s="122"/>
      <c r="D55" s="122"/>
      <c r="E55" s="122"/>
      <c r="F55" s="122">
        <f>+'SK cons-BS'!Q32</f>
        <v>2414188</v>
      </c>
      <c r="G55" s="122">
        <f>+'SK cons-BS'!R32</f>
        <v>2445038</v>
      </c>
      <c r="H55" s="122">
        <f>+'SK cons-BS'!S32</f>
        <v>2406030</v>
      </c>
      <c r="I55" s="122">
        <f>+'SK cons-BS'!T32</f>
        <v>2426240</v>
      </c>
      <c r="J55" s="122">
        <f>+'SK cons-BS'!U32</f>
        <v>2442037</v>
      </c>
      <c r="K55" s="122">
        <f>+'SK cons-BS'!V32</f>
        <v>2498748</v>
      </c>
      <c r="L55" s="122">
        <f>+'SK cons-BS'!W32</f>
        <v>2552912</v>
      </c>
      <c r="M55" s="122">
        <f>+'SK cons-BS'!X32</f>
        <v>2525745</v>
      </c>
      <c r="N55" s="122">
        <f>+'SK cons-BS'!Y32</f>
        <v>2528205</v>
      </c>
      <c r="O55" s="122">
        <f>+'SK cons-BS'!Z32</f>
        <v>2393203</v>
      </c>
      <c r="P55" s="122">
        <f>+'SK cons-BS'!AA32</f>
        <v>2446257</v>
      </c>
      <c r="Q55" s="122">
        <f>+'SK cons-BS'!AB32</f>
        <v>2464769</v>
      </c>
      <c r="R55" s="122">
        <f>+'SK cons-BS'!AC32</f>
        <v>2552639</v>
      </c>
      <c r="S55" s="122">
        <f>+'SK cons-BS'!AD32</f>
        <v>2561674</v>
      </c>
      <c r="T55" s="122">
        <f>+'SK cons-BS'!AE32</f>
        <v>2587881</v>
      </c>
      <c r="U55" s="122">
        <f>+'SK cons-BS'!AF32</f>
        <v>2523121</v>
      </c>
      <c r="V55" s="122">
        <f>+'SK cons-BS'!AG32</f>
        <v>2491443</v>
      </c>
      <c r="W55" s="122">
        <f>+'SK cons-BS'!AH32</f>
        <v>2587977</v>
      </c>
      <c r="X55" s="122">
        <f>+'SK cons-BS'!AI32</f>
        <v>2479068</v>
      </c>
      <c r="Y55" s="122">
        <f>+'SK cons-BS'!AJ32</f>
        <v>2457667</v>
      </c>
      <c r="Z55" s="122">
        <f>+'SK cons-BS'!AK32</f>
        <v>2535271</v>
      </c>
      <c r="AA55" s="122">
        <f>+'SK cons-BS'!AL32</f>
        <v>2706401</v>
      </c>
      <c r="AB55" s="122">
        <f>+'SK cons-BS'!AM32</f>
        <v>2730959</v>
      </c>
      <c r="AC55" s="122">
        <f>+'SK cons-BS'!AN32</f>
        <v>2731112</v>
      </c>
      <c r="AD55" s="122">
        <f>+'SK cons-BS'!AO32</f>
        <v>2852912</v>
      </c>
      <c r="AE55" s="122">
        <f>+'SK cons-BS'!AP32</f>
        <v>2778056</v>
      </c>
      <c r="AF55" s="122">
        <f>+'SK cons-BS'!AQ32</f>
        <v>2806084</v>
      </c>
      <c r="AG55" s="122">
        <f>+'SK cons-BS'!AR32</f>
        <v>2766692</v>
      </c>
      <c r="AH55" s="122">
        <f>+'SK cons-BS'!AS32</f>
        <v>2684831</v>
      </c>
      <c r="AI55" s="122">
        <f>+'SK cons-BS'!AT32</f>
        <v>2753808</v>
      </c>
      <c r="AJ55" s="122">
        <f>+'SK cons-BS'!AU32</f>
        <v>2828919</v>
      </c>
    </row>
    <row r="56" spans="2:36" s="3" customFormat="1">
      <c r="B56" s="153" t="s">
        <v>294</v>
      </c>
      <c r="C56" s="154"/>
      <c r="D56" s="154"/>
      <c r="E56" s="154"/>
      <c r="F56" s="154">
        <f>+'SK cons-BS'!Q33</f>
        <v>3635093</v>
      </c>
      <c r="G56" s="154">
        <f>+'SK cons-BS'!R33</f>
        <v>3664343</v>
      </c>
      <c r="H56" s="154">
        <f>+'SK cons-BS'!S33</f>
        <v>3565881</v>
      </c>
      <c r="I56" s="154">
        <f>+'SK cons-BS'!T33</f>
        <v>3642017</v>
      </c>
      <c r="J56" s="154">
        <f>+'SK cons-BS'!U33</f>
        <v>3678156</v>
      </c>
      <c r="K56" s="154">
        <f>+'SK cons-BS'!V33</f>
        <v>3788215</v>
      </c>
      <c r="L56" s="154">
        <f>+'SK cons-BS'!W33</f>
        <v>3829169</v>
      </c>
      <c r="M56" s="154">
        <f>+'SK cons-BS'!X33</f>
        <v>3791330</v>
      </c>
      <c r="N56" s="154">
        <f>+'SK cons-BS'!Y33</f>
        <v>3811051</v>
      </c>
      <c r="O56" s="154">
        <f>+'SK cons-BS'!Z33</f>
        <v>3642243</v>
      </c>
      <c r="P56" s="154">
        <f>+'SK cons-BS'!AA33</f>
        <v>3761087</v>
      </c>
      <c r="Q56" s="154">
        <f>+'SK cons-BS'!AB33</f>
        <v>3808265</v>
      </c>
      <c r="R56" s="154">
        <f>+'SK cons-BS'!AC33</f>
        <v>3932723</v>
      </c>
      <c r="S56" s="154">
        <f>+'SK cons-BS'!AD33</f>
        <v>3964162</v>
      </c>
      <c r="T56" s="154">
        <f>+'SK cons-BS'!AE33</f>
        <v>4057869</v>
      </c>
      <c r="U56" s="154">
        <f>+'SK cons-BS'!AF33</f>
        <v>3990421</v>
      </c>
      <c r="V56" s="154">
        <f>+'SK cons-BS'!AG33</f>
        <v>3957583</v>
      </c>
      <c r="W56" s="154">
        <f>+'SK cons-BS'!AH33</f>
        <v>4273347</v>
      </c>
      <c r="X56" s="154">
        <f>+'SK cons-BS'!AI33</f>
        <v>4232117</v>
      </c>
      <c r="Y56" s="154">
        <f>+'SK cons-BS'!AJ33</f>
        <v>4271636</v>
      </c>
      <c r="Z56" s="154">
        <f>+'SK cons-BS'!AK33</f>
        <v>4584303</v>
      </c>
      <c r="AA56" s="154">
        <f>+'SK cons-BS'!AL33</f>
        <v>4795698</v>
      </c>
      <c r="AB56" s="154">
        <f>+'SK cons-BS'!AM33</f>
        <v>4804739</v>
      </c>
      <c r="AC56" s="154">
        <f>+'SK cons-BS'!AN33</f>
        <v>4882815</v>
      </c>
      <c r="AD56" s="154">
        <f>+'SK cons-BS'!AO33</f>
        <v>4994485</v>
      </c>
      <c r="AE56" s="154">
        <f>+'SK cons-BS'!AP33</f>
        <v>4762874</v>
      </c>
      <c r="AF56" s="154">
        <f>+'SK cons-BS'!AQ33</f>
        <v>4723133</v>
      </c>
      <c r="AG56" s="154">
        <f>+'SK cons-BS'!AR33</f>
        <v>4875765</v>
      </c>
      <c r="AH56" s="154">
        <f>+'SK cons-BS'!AS33</f>
        <v>4763447</v>
      </c>
      <c r="AI56" s="154">
        <f>+'SK cons-BS'!AT33</f>
        <v>4931092</v>
      </c>
      <c r="AJ56" s="154">
        <f>+'SK cons-BS'!AU33</f>
        <v>4913980</v>
      </c>
    </row>
    <row r="57" spans="2:36">
      <c r="B57" s="121" t="s">
        <v>295</v>
      </c>
      <c r="C57" s="122"/>
      <c r="D57" s="122"/>
      <c r="E57" s="122"/>
      <c r="F57" s="122">
        <f>+'SK cons-BS'!Q38+'SK cons-BS'!Q39</f>
        <v>245781</v>
      </c>
      <c r="G57" s="122">
        <f>+'SK cons-BS'!R38+'SK cons-BS'!R39</f>
        <v>260056</v>
      </c>
      <c r="H57" s="122">
        <f>+'SK cons-BS'!S38+'SK cons-BS'!S39</f>
        <v>224334</v>
      </c>
      <c r="I57" s="122">
        <f>+'SK cons-BS'!T38+'SK cons-BS'!T39</f>
        <v>233700</v>
      </c>
      <c r="J57" s="122">
        <f>+'SK cons-BS'!U38+'SK cons-BS'!U39</f>
        <v>223409</v>
      </c>
      <c r="K57" s="122">
        <f>+'SK cons-BS'!V38+'SK cons-BS'!V39</f>
        <v>315419</v>
      </c>
      <c r="L57" s="122">
        <f>+'SK cons-BS'!W38+'SK cons-BS'!W39</f>
        <v>316063</v>
      </c>
      <c r="M57" s="122">
        <f>+'SK cons-BS'!X38+'SK cons-BS'!X39</f>
        <v>418595</v>
      </c>
      <c r="N57" s="122">
        <f>+'SK cons-BS'!Y38+'SK cons-BS'!Y39</f>
        <v>362138</v>
      </c>
      <c r="O57" s="122">
        <f>+'SK cons-BS'!Z38+'SK cons-BS'!Z39</f>
        <v>404971</v>
      </c>
      <c r="P57" s="122">
        <f>+'SK cons-BS'!AA38+'SK cons-BS'!AA39</f>
        <v>452965</v>
      </c>
      <c r="Q57" s="122">
        <f>+'SK cons-BS'!AB38+'SK cons-BS'!AB39</f>
        <v>437573</v>
      </c>
      <c r="R57" s="122">
        <f>+'SK cons-BS'!AC38+'SK cons-BS'!AC39</f>
        <v>388042</v>
      </c>
      <c r="S57" s="122">
        <f>+'SK cons-BS'!AD38+'SK cons-BS'!AD39</f>
        <v>386346</v>
      </c>
      <c r="T57" s="122">
        <f>+'SK cons-BS'!AE38+'SK cons-BS'!AE39</f>
        <v>394367</v>
      </c>
      <c r="U57" s="122">
        <f>+'SK cons-BS'!AF38+'SK cons-BS'!AF39</f>
        <v>362026</v>
      </c>
      <c r="V57" s="122">
        <f>+'SK cons-BS'!AG38+'SK cons-BS'!AG39</f>
        <v>355261</v>
      </c>
      <c r="W57" s="122">
        <f>+'SK cons-BS'!AH38+'SK cons-BS'!AH39</f>
        <v>387643</v>
      </c>
      <c r="X57" s="122">
        <f>+'SK cons-BS'!AI38+'SK cons-BS'!AI39</f>
        <v>434417</v>
      </c>
      <c r="Y57" s="122">
        <f>+'SK cons-BS'!AJ38+'SK cons-BS'!AJ39</f>
        <v>454193</v>
      </c>
      <c r="Z57" s="122">
        <f>+'SK cons-BS'!AK38+'SK cons-BS'!AK39</f>
        <v>581071</v>
      </c>
      <c r="AA57" s="122">
        <f>+'SK cons-BS'!AL38+'SK cons-BS'!AL39</f>
        <v>716525</v>
      </c>
      <c r="AB57" s="122">
        <f>+'SK cons-BS'!AM38+'SK cons-BS'!AM39</f>
        <v>730493</v>
      </c>
      <c r="AC57" s="122">
        <f>+'SK cons-BS'!AN38+'SK cons-BS'!AN39</f>
        <v>647891</v>
      </c>
      <c r="AD57" s="122">
        <f>+'SK cons-BS'!AO38+'SK cons-BS'!AO39</f>
        <v>685128</v>
      </c>
      <c r="AE57" s="122">
        <f>+'SK cons-BS'!AP38+'SK cons-BS'!AP39</f>
        <v>597266</v>
      </c>
      <c r="AF57" s="122">
        <f>+'SK cons-BS'!AQ38+'SK cons-BS'!AQ39</f>
        <v>626786</v>
      </c>
      <c r="AG57" s="122">
        <f>+'SK cons-BS'!AR38+'SK cons-BS'!AR39</f>
        <v>741789</v>
      </c>
      <c r="AH57" s="122">
        <f>+'SK cons-BS'!AS38+'SK cons-BS'!AS39</f>
        <v>653765</v>
      </c>
      <c r="AI57" s="122">
        <f>+'SK cons-BS'!AT38+'SK cons-BS'!AT39</f>
        <v>745095</v>
      </c>
      <c r="AJ57" s="122">
        <f>+'SK cons-BS'!AU38+'SK cons-BS'!AU39</f>
        <v>650380</v>
      </c>
    </row>
    <row r="58" spans="2:36">
      <c r="B58" s="121" t="s">
        <v>296</v>
      </c>
      <c r="C58" s="122"/>
      <c r="D58" s="122"/>
      <c r="E58" s="122"/>
      <c r="F58" s="122">
        <f>+'SK cons-BS'!Q40+'SK cons-BS'!Q41</f>
        <v>372406</v>
      </c>
      <c r="G58" s="122">
        <f>+'SK cons-BS'!R40+'SK cons-BS'!R41</f>
        <v>354365</v>
      </c>
      <c r="H58" s="122">
        <f>+'SK cons-BS'!S40+'SK cons-BS'!S41</f>
        <v>340510</v>
      </c>
      <c r="I58" s="122">
        <f>+'SK cons-BS'!T40+'SK cons-BS'!T41</f>
        <v>347654</v>
      </c>
      <c r="J58" s="122">
        <f>+'SK cons-BS'!U40+'SK cons-BS'!U41</f>
        <v>411783</v>
      </c>
      <c r="K58" s="122">
        <f>+'SK cons-BS'!V40+'SK cons-BS'!V41</f>
        <v>360217</v>
      </c>
      <c r="L58" s="122">
        <f>+'SK cons-BS'!W40+'SK cons-BS'!W41</f>
        <v>358142</v>
      </c>
      <c r="M58" s="122">
        <f>+'SK cons-BS'!X40+'SK cons-BS'!X41</f>
        <v>339668</v>
      </c>
      <c r="N58" s="122">
        <f>+'SK cons-BS'!Y40+'SK cons-BS'!Y41</f>
        <v>385075</v>
      </c>
      <c r="O58" s="122">
        <f>+'SK cons-BS'!Z40+'SK cons-BS'!Z41</f>
        <v>340729</v>
      </c>
      <c r="P58" s="122">
        <f>+'SK cons-BS'!AA40+'SK cons-BS'!AA41</f>
        <v>320869</v>
      </c>
      <c r="Q58" s="122">
        <f>+'SK cons-BS'!AB40+'SK cons-BS'!AB41</f>
        <v>311920</v>
      </c>
      <c r="R58" s="122">
        <f>+'SK cons-BS'!AC40+'SK cons-BS'!AC41</f>
        <v>384857</v>
      </c>
      <c r="S58" s="122">
        <f>+'SK cons-BS'!AD40+'SK cons-BS'!AD41</f>
        <v>415593</v>
      </c>
      <c r="T58" s="122">
        <f>+'SK cons-BS'!AE40+'SK cons-BS'!AE41</f>
        <v>446353</v>
      </c>
      <c r="U58" s="122">
        <f>+'SK cons-BS'!AF40+'SK cons-BS'!AF41</f>
        <v>465604</v>
      </c>
      <c r="V58" s="122">
        <f>+'SK cons-BS'!AG40+'SK cons-BS'!AG41</f>
        <v>471086</v>
      </c>
      <c r="W58" s="122">
        <f>+'SK cons-BS'!AH40+'SK cons-BS'!AH41</f>
        <v>602553</v>
      </c>
      <c r="X58" s="122">
        <f>+'SK cons-BS'!AI40+'SK cons-BS'!AI41</f>
        <v>591025</v>
      </c>
      <c r="Y58" s="122">
        <f>+'SK cons-BS'!AJ40+'SK cons-BS'!AJ41</f>
        <v>609176</v>
      </c>
      <c r="Z58" s="122">
        <f>+'SK cons-BS'!AK40+'SK cons-BS'!AK41</f>
        <v>623438</v>
      </c>
      <c r="AA58" s="122">
        <f>+'SK cons-BS'!AL40+'SK cons-BS'!AL41</f>
        <v>718053</v>
      </c>
      <c r="AB58" s="122">
        <f>+'SK cons-BS'!AM40+'SK cons-BS'!AM41</f>
        <v>668335</v>
      </c>
      <c r="AC58" s="122">
        <f>+'SK cons-BS'!AN40+'SK cons-BS'!AN41</f>
        <v>624266</v>
      </c>
      <c r="AD58" s="122">
        <f>+'SK cons-BS'!AO40+'SK cons-BS'!AO41</f>
        <v>619757</v>
      </c>
      <c r="AE58" s="122">
        <f>+'SK cons-BS'!AP40+'SK cons-BS'!AP41</f>
        <v>583132</v>
      </c>
      <c r="AF58" s="122">
        <f>+'SK cons-BS'!AQ40+'SK cons-BS'!AQ41</f>
        <v>561998</v>
      </c>
      <c r="AG58" s="122">
        <f>+'SK cons-BS'!AR40+'SK cons-BS'!AR41</f>
        <v>605130</v>
      </c>
      <c r="AH58" s="122">
        <f>+'SK cons-BS'!AS40+'SK cons-BS'!AS41</f>
        <v>641629</v>
      </c>
      <c r="AI58" s="122">
        <f>+'SK cons-BS'!AT40+'SK cons-BS'!AT41</f>
        <v>697792</v>
      </c>
      <c r="AJ58" s="122">
        <f>+'SK cons-BS'!AU40+'SK cons-BS'!AU41</f>
        <v>675543</v>
      </c>
    </row>
    <row r="59" spans="2:36">
      <c r="B59" s="121" t="s">
        <v>297</v>
      </c>
      <c r="C59" s="122"/>
      <c r="D59" s="122"/>
      <c r="E59" s="122"/>
      <c r="F59" s="122">
        <f>+F60-F58-F57</f>
        <v>138463</v>
      </c>
      <c r="G59" s="122">
        <f t="shared" ref="G59:AE59" si="47">+G60-G58-G57</f>
        <v>149142</v>
      </c>
      <c r="H59" s="122">
        <f t="shared" si="47"/>
        <v>143275</v>
      </c>
      <c r="I59" s="122">
        <f t="shared" si="47"/>
        <v>160355</v>
      </c>
      <c r="J59" s="122">
        <f t="shared" si="47"/>
        <v>145203</v>
      </c>
      <c r="K59" s="122">
        <f t="shared" si="47"/>
        <v>144180</v>
      </c>
      <c r="L59" s="122">
        <f t="shared" si="47"/>
        <v>159605</v>
      </c>
      <c r="M59" s="122">
        <f t="shared" si="47"/>
        <v>163472</v>
      </c>
      <c r="N59" s="122">
        <f t="shared" si="47"/>
        <v>161762</v>
      </c>
      <c r="O59" s="122">
        <f t="shared" si="47"/>
        <v>145327</v>
      </c>
      <c r="P59" s="122">
        <f t="shared" si="47"/>
        <v>146291</v>
      </c>
      <c r="Q59" s="122">
        <f t="shared" si="47"/>
        <v>143593</v>
      </c>
      <c r="R59" s="122">
        <f t="shared" si="47"/>
        <v>165456</v>
      </c>
      <c r="S59" s="122">
        <f t="shared" si="47"/>
        <v>178289</v>
      </c>
      <c r="T59" s="122">
        <f t="shared" si="47"/>
        <v>185359</v>
      </c>
      <c r="U59" s="122">
        <f t="shared" si="47"/>
        <v>174293</v>
      </c>
      <c r="V59" s="122">
        <f t="shared" si="47"/>
        <v>199208</v>
      </c>
      <c r="W59" s="122">
        <f t="shared" si="47"/>
        <v>219785</v>
      </c>
      <c r="X59" s="122">
        <f t="shared" si="47"/>
        <v>202139</v>
      </c>
      <c r="Y59" s="122">
        <f t="shared" si="47"/>
        <v>217477</v>
      </c>
      <c r="Z59" s="122">
        <f t="shared" si="47"/>
        <v>223959</v>
      </c>
      <c r="AA59" s="122">
        <f t="shared" si="47"/>
        <v>249076</v>
      </c>
      <c r="AB59" s="122">
        <f t="shared" si="47"/>
        <v>243326</v>
      </c>
      <c r="AC59" s="122">
        <f t="shared" si="47"/>
        <v>241007</v>
      </c>
      <c r="AD59" s="122">
        <f t="shared" si="47"/>
        <v>207748</v>
      </c>
      <c r="AE59" s="122">
        <f t="shared" si="47"/>
        <v>188666</v>
      </c>
      <c r="AF59" s="122">
        <f t="shared" ref="AF59:AG59" si="48">+AF60-AF58-AF57</f>
        <v>172689</v>
      </c>
      <c r="AG59" s="122">
        <f t="shared" si="48"/>
        <v>179055</v>
      </c>
      <c r="AH59" s="122">
        <f>+AH60-AH58-AH57</f>
        <v>172302</v>
      </c>
      <c r="AI59" s="122">
        <f t="shared" ref="AI59:AJ59" si="49">+AI60-AI58-AI57</f>
        <v>173419</v>
      </c>
      <c r="AJ59" s="122">
        <f t="shared" si="49"/>
        <v>166831</v>
      </c>
    </row>
    <row r="60" spans="2:36">
      <c r="B60" s="121" t="s">
        <v>298</v>
      </c>
      <c r="C60" s="122"/>
      <c r="D60" s="122"/>
      <c r="E60" s="122"/>
      <c r="F60" s="122">
        <f>+'SK cons-BS'!Q48</f>
        <v>756650</v>
      </c>
      <c r="G60" s="122">
        <f>+'SK cons-BS'!R48</f>
        <v>763563</v>
      </c>
      <c r="H60" s="122">
        <f>+'SK cons-BS'!S48</f>
        <v>708119</v>
      </c>
      <c r="I60" s="122">
        <f>+'SK cons-BS'!T48</f>
        <v>741709</v>
      </c>
      <c r="J60" s="122">
        <f>+'SK cons-BS'!U48</f>
        <v>780395</v>
      </c>
      <c r="K60" s="122">
        <f>+'SK cons-BS'!V48</f>
        <v>819816</v>
      </c>
      <c r="L60" s="122">
        <f>+'SK cons-BS'!W48</f>
        <v>833810</v>
      </c>
      <c r="M60" s="122">
        <f>+'SK cons-BS'!X48</f>
        <v>921735</v>
      </c>
      <c r="N60" s="122">
        <f>+'SK cons-BS'!Y48</f>
        <v>908975</v>
      </c>
      <c r="O60" s="122">
        <f>+'SK cons-BS'!Z48</f>
        <v>891027</v>
      </c>
      <c r="P60" s="122">
        <f>+'SK cons-BS'!AA48</f>
        <v>920125</v>
      </c>
      <c r="Q60" s="122">
        <f>+'SK cons-BS'!AB48</f>
        <v>893086</v>
      </c>
      <c r="R60" s="122">
        <f>+'SK cons-BS'!AC48</f>
        <v>938355</v>
      </c>
      <c r="S60" s="122">
        <f>+'SK cons-BS'!AD48</f>
        <v>980228</v>
      </c>
      <c r="T60" s="122">
        <f>+'SK cons-BS'!AE48</f>
        <v>1026079</v>
      </c>
      <c r="U60" s="122">
        <f>+'SK cons-BS'!AF48</f>
        <v>1001923</v>
      </c>
      <c r="V60" s="122">
        <f>+'SK cons-BS'!AG48</f>
        <v>1025555</v>
      </c>
      <c r="W60" s="122">
        <f>+'SK cons-BS'!AH48</f>
        <v>1209981</v>
      </c>
      <c r="X60" s="122">
        <f>+'SK cons-BS'!AI48</f>
        <v>1227581</v>
      </c>
      <c r="Y60" s="122">
        <f>+'SK cons-BS'!AJ48</f>
        <v>1280846</v>
      </c>
      <c r="Z60" s="122">
        <f>+'SK cons-BS'!AK48</f>
        <v>1428468</v>
      </c>
      <c r="AA60" s="122">
        <f>+'SK cons-BS'!AL48</f>
        <v>1683654</v>
      </c>
      <c r="AB60" s="122">
        <f>+'SK cons-BS'!AM48</f>
        <v>1642154</v>
      </c>
      <c r="AC60" s="122">
        <f>+'SK cons-BS'!AN48</f>
        <v>1513164</v>
      </c>
      <c r="AD60" s="122">
        <f>+'SK cons-BS'!AO48</f>
        <v>1512633</v>
      </c>
      <c r="AE60" s="122">
        <f>+'SK cons-BS'!AP48</f>
        <v>1369064</v>
      </c>
      <c r="AF60" s="122">
        <f>+'SK cons-BS'!AQ48</f>
        <v>1361473</v>
      </c>
      <c r="AG60" s="122">
        <f>+'SK cons-BS'!AR48</f>
        <v>1525974</v>
      </c>
      <c r="AH60" s="122">
        <f>+'SK cons-BS'!AS48</f>
        <v>1467696</v>
      </c>
      <c r="AI60" s="122">
        <f>+'SK cons-BS'!AT48</f>
        <v>1616306</v>
      </c>
      <c r="AJ60" s="122">
        <f>+'SK cons-BS'!AU48</f>
        <v>1492754</v>
      </c>
    </row>
    <row r="61" spans="2:36">
      <c r="B61" s="121" t="s">
        <v>299</v>
      </c>
      <c r="C61" s="122"/>
      <c r="D61" s="122"/>
      <c r="E61" s="122"/>
      <c r="F61" s="122">
        <f>+'SK cons-BS'!Q50+'SK cons-BS'!Q51</f>
        <v>815669</v>
      </c>
      <c r="G61" s="122">
        <f>+'SK cons-BS'!R50+'SK cons-BS'!R51</f>
        <v>828552</v>
      </c>
      <c r="H61" s="122">
        <f>+'SK cons-BS'!S50+'SK cons-BS'!S51</f>
        <v>846319</v>
      </c>
      <c r="I61" s="122">
        <f>+'SK cons-BS'!T50+'SK cons-BS'!T51</f>
        <v>885325</v>
      </c>
      <c r="J61" s="122">
        <f>+'SK cons-BS'!U50+'SK cons-BS'!U51</f>
        <v>890548</v>
      </c>
      <c r="K61" s="122">
        <f>+'SK cons-BS'!V50+'SK cons-BS'!V51</f>
        <v>941252</v>
      </c>
      <c r="L61" s="122">
        <f>+'SK cons-BS'!W50+'SK cons-BS'!W51</f>
        <v>956606</v>
      </c>
      <c r="M61" s="122">
        <f>+'SK cons-BS'!X50+'SK cons-BS'!X51</f>
        <v>854521</v>
      </c>
      <c r="N61" s="122">
        <f>+'SK cons-BS'!Y50+'SK cons-BS'!Y51</f>
        <v>887759</v>
      </c>
      <c r="O61" s="122">
        <f>+'SK cons-BS'!Z50+'SK cons-BS'!Z51</f>
        <v>870282</v>
      </c>
      <c r="P61" s="122">
        <f>+'SK cons-BS'!AA50+'SK cons-BS'!AA51</f>
        <v>904403</v>
      </c>
      <c r="Q61" s="122">
        <f>+'SK cons-BS'!AB50+'SK cons-BS'!AB51</f>
        <v>949263</v>
      </c>
      <c r="R61" s="122">
        <f>+'SK cons-BS'!AC50+'SK cons-BS'!AC51</f>
        <v>931911</v>
      </c>
      <c r="S61" s="122">
        <f>+'SK cons-BS'!AD50+'SK cons-BS'!AD51</f>
        <v>930803</v>
      </c>
      <c r="T61" s="122">
        <f>+'SK cons-BS'!AE50+'SK cons-BS'!AE51</f>
        <v>938613</v>
      </c>
      <c r="U61" s="122">
        <f>+'SK cons-BS'!AF50+'SK cons-BS'!AF51</f>
        <v>939001</v>
      </c>
      <c r="V61" s="122">
        <f>+'SK cons-BS'!AG50+'SK cons-BS'!AG51</f>
        <v>896935</v>
      </c>
      <c r="W61" s="122">
        <f>+'SK cons-BS'!AH50+'SK cons-BS'!AH51</f>
        <v>923067</v>
      </c>
      <c r="X61" s="122">
        <f>+'SK cons-BS'!AI50+'SK cons-BS'!AI51</f>
        <v>901210</v>
      </c>
      <c r="Y61" s="122">
        <f>+'SK cons-BS'!AJ50+'SK cons-BS'!AJ51</f>
        <v>898382</v>
      </c>
      <c r="Z61" s="122">
        <f>+'SK cons-BS'!AK50+'SK cons-BS'!AK51</f>
        <v>947025</v>
      </c>
      <c r="AA61" s="122">
        <f>+'SK cons-BS'!AL50+'SK cons-BS'!AL51</f>
        <v>865391</v>
      </c>
      <c r="AB61" s="122">
        <f>+'SK cons-BS'!AM50+'SK cons-BS'!AM51</f>
        <v>882200</v>
      </c>
      <c r="AC61" s="122">
        <f>+'SK cons-BS'!AN50+'SK cons-BS'!AN51</f>
        <v>1047558</v>
      </c>
      <c r="AD61" s="122">
        <f>+'SK cons-BS'!AO50+'SK cons-BS'!AO51</f>
        <v>1100543</v>
      </c>
      <c r="AE61" s="122">
        <f>+'SK cons-BS'!AP50+'SK cons-BS'!AP51</f>
        <v>1064744</v>
      </c>
      <c r="AF61" s="122">
        <f>+'SK cons-BS'!AQ50+'SK cons-BS'!AQ51</f>
        <v>1039525</v>
      </c>
      <c r="AG61" s="122">
        <f>+'SK cons-BS'!AR50+'SK cons-BS'!AR51</f>
        <v>974616</v>
      </c>
      <c r="AH61" s="122">
        <f>+'SK cons-BS'!AS50+'SK cons-BS'!AS51</f>
        <v>963827</v>
      </c>
      <c r="AI61" s="122">
        <f>+'SK cons-BS'!AT50+'SK cons-BS'!AT51</f>
        <v>952593</v>
      </c>
      <c r="AJ61" s="122">
        <f>+'SK cons-BS'!AU50+'SK cons-BS'!AU51</f>
        <v>1034958</v>
      </c>
    </row>
    <row r="62" spans="2:36">
      <c r="B62" s="121" t="s">
        <v>300</v>
      </c>
      <c r="C62" s="122"/>
      <c r="D62" s="122"/>
      <c r="E62" s="122"/>
      <c r="F62" s="122">
        <f>+F63-F61</f>
        <v>302306</v>
      </c>
      <c r="G62" s="122">
        <f t="shared" ref="G62:AE62" si="50">+G63-G61</f>
        <v>302977</v>
      </c>
      <c r="H62" s="122">
        <f t="shared" si="50"/>
        <v>295329</v>
      </c>
      <c r="I62" s="122">
        <f t="shared" si="50"/>
        <v>291240</v>
      </c>
      <c r="J62" s="122">
        <f t="shared" si="50"/>
        <v>287474</v>
      </c>
      <c r="K62" s="122">
        <f t="shared" si="50"/>
        <v>289401</v>
      </c>
      <c r="L62" s="122">
        <f t="shared" si="50"/>
        <v>284293</v>
      </c>
      <c r="M62" s="122">
        <f t="shared" si="50"/>
        <v>277608</v>
      </c>
      <c r="N62" s="122">
        <f t="shared" si="50"/>
        <v>275564</v>
      </c>
      <c r="O62" s="122">
        <f t="shared" si="50"/>
        <v>265655</v>
      </c>
      <c r="P62" s="122">
        <f t="shared" si="50"/>
        <v>272301</v>
      </c>
      <c r="Q62" s="122">
        <f t="shared" si="50"/>
        <v>271852</v>
      </c>
      <c r="R62" s="122">
        <f t="shared" si="50"/>
        <v>275441</v>
      </c>
      <c r="S62" s="122">
        <f t="shared" si="50"/>
        <v>270927</v>
      </c>
      <c r="T62" s="122">
        <f t="shared" si="50"/>
        <v>274823</v>
      </c>
      <c r="U62" s="122">
        <f t="shared" si="50"/>
        <v>260354</v>
      </c>
      <c r="V62" s="122">
        <f t="shared" si="50"/>
        <v>256445</v>
      </c>
      <c r="W62" s="122">
        <f t="shared" si="50"/>
        <v>247426</v>
      </c>
      <c r="X62" s="122">
        <f t="shared" si="50"/>
        <v>244618</v>
      </c>
      <c r="Y62" s="122">
        <f t="shared" si="50"/>
        <v>235573</v>
      </c>
      <c r="Z62" s="122">
        <f t="shared" si="50"/>
        <v>232305</v>
      </c>
      <c r="AA62" s="122">
        <f t="shared" si="50"/>
        <v>237239</v>
      </c>
      <c r="AB62" s="122">
        <f t="shared" si="50"/>
        <v>238755</v>
      </c>
      <c r="AC62" s="122">
        <f t="shared" si="50"/>
        <v>239883</v>
      </c>
      <c r="AD62" s="122">
        <f t="shared" si="50"/>
        <v>268016</v>
      </c>
      <c r="AE62" s="122">
        <f t="shared" si="50"/>
        <v>260926</v>
      </c>
      <c r="AF62" s="122">
        <f t="shared" ref="AF62:AI62" si="51">+AF63-AF61</f>
        <v>282934</v>
      </c>
      <c r="AG62" s="122">
        <f t="shared" si="51"/>
        <v>277949</v>
      </c>
      <c r="AH62" s="122">
        <f t="shared" si="51"/>
        <v>270903</v>
      </c>
      <c r="AI62" s="122">
        <f t="shared" si="51"/>
        <v>269368</v>
      </c>
      <c r="AJ62" s="122">
        <f t="shared" ref="AJ62" si="52">+AJ63-AJ61</f>
        <v>273213</v>
      </c>
    </row>
    <row r="63" spans="2:36">
      <c r="B63" s="121" t="s">
        <v>301</v>
      </c>
      <c r="C63" s="122"/>
      <c r="D63" s="122"/>
      <c r="E63" s="122"/>
      <c r="F63" s="122">
        <f>+'SK cons-BS'!Q59</f>
        <v>1117975</v>
      </c>
      <c r="G63" s="122">
        <f>+'SK cons-BS'!R59</f>
        <v>1131529</v>
      </c>
      <c r="H63" s="122">
        <f>+'SK cons-BS'!S59</f>
        <v>1141648</v>
      </c>
      <c r="I63" s="122">
        <f>+'SK cons-BS'!T59</f>
        <v>1176565</v>
      </c>
      <c r="J63" s="122">
        <f>+'SK cons-BS'!U59</f>
        <v>1178022</v>
      </c>
      <c r="K63" s="122">
        <f>+'SK cons-BS'!V59</f>
        <v>1230653</v>
      </c>
      <c r="L63" s="122">
        <f>+'SK cons-BS'!W59</f>
        <v>1240899</v>
      </c>
      <c r="M63" s="122">
        <f>+'SK cons-BS'!X59</f>
        <v>1132129</v>
      </c>
      <c r="N63" s="122">
        <f>+'SK cons-BS'!Y59</f>
        <v>1163323</v>
      </c>
      <c r="O63" s="122">
        <f>+'SK cons-BS'!Z59</f>
        <v>1135937</v>
      </c>
      <c r="P63" s="122">
        <f>+'SK cons-BS'!AA59</f>
        <v>1176704</v>
      </c>
      <c r="Q63" s="122">
        <f>+'SK cons-BS'!AB59</f>
        <v>1221115</v>
      </c>
      <c r="R63" s="122">
        <f>+'SK cons-BS'!AC59</f>
        <v>1207352</v>
      </c>
      <c r="S63" s="122">
        <f>+'SK cons-BS'!AD59</f>
        <v>1201730</v>
      </c>
      <c r="T63" s="122">
        <f>+'SK cons-BS'!AE59</f>
        <v>1213436</v>
      </c>
      <c r="U63" s="122">
        <f>+'SK cons-BS'!AF59</f>
        <v>1199355</v>
      </c>
      <c r="V63" s="122">
        <f>+'SK cons-BS'!AG59</f>
        <v>1153380</v>
      </c>
      <c r="W63" s="122">
        <f>+'SK cons-BS'!AH59</f>
        <v>1170493</v>
      </c>
      <c r="X63" s="122">
        <f>+'SK cons-BS'!AI59</f>
        <v>1145828</v>
      </c>
      <c r="Y63" s="122">
        <f>+'SK cons-BS'!AJ59</f>
        <v>1133955</v>
      </c>
      <c r="Z63" s="122">
        <f>+'SK cons-BS'!AK59</f>
        <v>1179330</v>
      </c>
      <c r="AA63" s="122">
        <f>+'SK cons-BS'!AL59</f>
        <v>1102630</v>
      </c>
      <c r="AB63" s="122">
        <f>+'SK cons-BS'!AM59</f>
        <v>1120955</v>
      </c>
      <c r="AC63" s="122">
        <f>+'SK cons-BS'!AN59</f>
        <v>1287441</v>
      </c>
      <c r="AD63" s="122">
        <f>+'SK cons-BS'!AO59</f>
        <v>1368559</v>
      </c>
      <c r="AE63" s="122">
        <f>+'SK cons-BS'!AP59</f>
        <v>1325670</v>
      </c>
      <c r="AF63" s="122">
        <f>+'SK cons-BS'!AQ59</f>
        <v>1322459</v>
      </c>
      <c r="AG63" s="122">
        <f>+'SK cons-BS'!AR59</f>
        <v>1252565</v>
      </c>
      <c r="AH63" s="122">
        <f>+'SK cons-BS'!AS59</f>
        <v>1234730</v>
      </c>
      <c r="AI63" s="122">
        <f>+'SK cons-BS'!AT59</f>
        <v>1221961</v>
      </c>
      <c r="AJ63" s="122">
        <f>+'SK cons-BS'!AU59</f>
        <v>1308171</v>
      </c>
    </row>
    <row r="64" spans="2:36" s="3" customFormat="1">
      <c r="B64" s="153" t="s">
        <v>302</v>
      </c>
      <c r="C64" s="154"/>
      <c r="D64" s="154"/>
      <c r="E64" s="154"/>
      <c r="F64" s="154">
        <f>+'SK cons-BS'!Q60</f>
        <v>1874625</v>
      </c>
      <c r="G64" s="154">
        <f>+'SK cons-BS'!R60</f>
        <v>1895092</v>
      </c>
      <c r="H64" s="154">
        <f>+'SK cons-BS'!S60</f>
        <v>1849767</v>
      </c>
      <c r="I64" s="154">
        <f>+'SK cons-BS'!T60</f>
        <v>1918274</v>
      </c>
      <c r="J64" s="154">
        <f>+'SK cons-BS'!U60</f>
        <v>1958417</v>
      </c>
      <c r="K64" s="154">
        <f>+'SK cons-BS'!V60</f>
        <v>2050469</v>
      </c>
      <c r="L64" s="154">
        <f>+'SK cons-BS'!W60</f>
        <v>2074709</v>
      </c>
      <c r="M64" s="154">
        <f>+'SK cons-BS'!X60</f>
        <v>2053864</v>
      </c>
      <c r="N64" s="154">
        <f>+'SK cons-BS'!Y60</f>
        <v>2072298</v>
      </c>
      <c r="O64" s="154">
        <f>+'SK cons-BS'!Z60</f>
        <v>2026964</v>
      </c>
      <c r="P64" s="154">
        <f>+'SK cons-BS'!AA60</f>
        <v>2096829</v>
      </c>
      <c r="Q64" s="154">
        <f>+'SK cons-BS'!AB60</f>
        <v>2114201</v>
      </c>
      <c r="R64" s="154">
        <f>+'SK cons-BS'!AC60</f>
        <v>2145707</v>
      </c>
      <c r="S64" s="154">
        <f>+'SK cons-BS'!AD60</f>
        <v>2181958</v>
      </c>
      <c r="T64" s="154">
        <f>+'SK cons-BS'!AE60</f>
        <v>2239515</v>
      </c>
      <c r="U64" s="154">
        <f>+'SK cons-BS'!AF60</f>
        <v>2201278</v>
      </c>
      <c r="V64" s="154">
        <f>+'SK cons-BS'!AG60</f>
        <v>2178935</v>
      </c>
      <c r="W64" s="154">
        <f>+'SK cons-BS'!AH60</f>
        <v>2380474</v>
      </c>
      <c r="X64" s="154">
        <f>+'SK cons-BS'!AI60</f>
        <v>2373409</v>
      </c>
      <c r="Y64" s="154">
        <f>+'SK cons-BS'!AJ60</f>
        <v>2414801</v>
      </c>
      <c r="Z64" s="154">
        <f>+'SK cons-BS'!AK60</f>
        <v>2607798</v>
      </c>
      <c r="AA64" s="154">
        <f>+'SK cons-BS'!AL60</f>
        <v>2786284</v>
      </c>
      <c r="AB64" s="154">
        <f>+'SK cons-BS'!AM60</f>
        <v>2763109</v>
      </c>
      <c r="AC64" s="154">
        <f>+'SK cons-BS'!AN60</f>
        <v>2800605</v>
      </c>
      <c r="AD64" s="154">
        <f>+'SK cons-BS'!AO60</f>
        <v>2881192</v>
      </c>
      <c r="AE64" s="154">
        <f>+'SK cons-BS'!AP60</f>
        <v>2694734</v>
      </c>
      <c r="AF64" s="154">
        <f>+'SK cons-BS'!AQ60</f>
        <v>2683932</v>
      </c>
      <c r="AG64" s="154">
        <f>+'SK cons-BS'!AR60</f>
        <v>2778539</v>
      </c>
      <c r="AH64" s="154">
        <f>+'SK cons-BS'!AS60</f>
        <v>2702426</v>
      </c>
      <c r="AI64" s="154">
        <f>+'SK cons-BS'!AT60</f>
        <v>2838267</v>
      </c>
      <c r="AJ64" s="154">
        <f>+'SK cons-BS'!AU60</f>
        <v>2800925</v>
      </c>
    </row>
    <row r="65" spans="2:36">
      <c r="B65" s="121" t="s">
        <v>303</v>
      </c>
      <c r="C65" s="122"/>
      <c r="D65" s="122"/>
      <c r="E65" s="122"/>
      <c r="F65" s="122">
        <f>+'SK cons-BS'!Q68</f>
        <v>1324488</v>
      </c>
      <c r="G65" s="122">
        <f>+'SK cons-BS'!R68</f>
        <v>1330524</v>
      </c>
      <c r="H65" s="122">
        <f>+'SK cons-BS'!S68</f>
        <v>1298167</v>
      </c>
      <c r="I65" s="122">
        <f>+'SK cons-BS'!T68</f>
        <v>1302332</v>
      </c>
      <c r="J65" s="122">
        <f>+'SK cons-BS'!U68</f>
        <v>1308420</v>
      </c>
      <c r="K65" s="122">
        <f>+'SK cons-BS'!V68</f>
        <v>1317569</v>
      </c>
      <c r="L65" s="122">
        <f>+'SK cons-BS'!W68</f>
        <v>1332604</v>
      </c>
      <c r="M65" s="122">
        <f>+'SK cons-BS'!X68</f>
        <v>1322053</v>
      </c>
      <c r="N65" s="122">
        <f>+'SK cons-BS'!Y68</f>
        <v>1326456</v>
      </c>
      <c r="O65" s="122">
        <f>+'SK cons-BS'!Z68</f>
        <v>1226778</v>
      </c>
      <c r="P65" s="122">
        <f>+'SK cons-BS'!AA68</f>
        <v>1246041</v>
      </c>
      <c r="Q65" s="122">
        <f>+'SK cons-BS'!AB68</f>
        <v>1262412</v>
      </c>
      <c r="R65" s="122">
        <f>+'SK cons-BS'!AC68</f>
        <v>1325415</v>
      </c>
      <c r="S65" s="122">
        <f>+'SK cons-BS'!AD68</f>
        <v>1319376</v>
      </c>
      <c r="T65" s="122">
        <f>+'SK cons-BS'!AE68</f>
        <v>1349412</v>
      </c>
      <c r="U65" s="122">
        <f>+'SK cons-BS'!AF68</f>
        <v>1331272</v>
      </c>
      <c r="V65" s="122">
        <f>+'SK cons-BS'!AG68</f>
        <v>1322953</v>
      </c>
      <c r="W65" s="122">
        <f>+'SK cons-BS'!AH68</f>
        <v>1398753</v>
      </c>
      <c r="X65" s="122">
        <f>+'SK cons-BS'!AI68</f>
        <v>1386818</v>
      </c>
      <c r="Y65" s="122">
        <f>+'SK cons-BS'!AJ68</f>
        <v>1386263</v>
      </c>
      <c r="Z65" s="122">
        <f>+'SK cons-BS'!AK68</f>
        <v>1468336</v>
      </c>
      <c r="AA65" s="122">
        <f>+'SK cons-BS'!AL68</f>
        <v>1477048</v>
      </c>
      <c r="AB65" s="122">
        <f>+'SK cons-BS'!AM68</f>
        <v>1511347</v>
      </c>
      <c r="AC65" s="122">
        <f>+'SK cons-BS'!AN68</f>
        <v>1502839</v>
      </c>
      <c r="AD65" s="122">
        <f>+'SK cons-BS'!AO68</f>
        <v>1525277</v>
      </c>
      <c r="AE65" s="122">
        <f>+'SK cons-BS'!AP68</f>
        <v>1489135</v>
      </c>
      <c r="AF65" s="122">
        <f>+'SK cons-BS'!AQ68</f>
        <v>1462733</v>
      </c>
      <c r="AG65" s="122">
        <f>+'SK cons-BS'!AR68</f>
        <v>1505533</v>
      </c>
      <c r="AH65" s="122">
        <f>+'SK cons-BS'!AS68</f>
        <v>1492724</v>
      </c>
      <c r="AI65" s="122">
        <f>+'SK cons-BS'!AT68</f>
        <v>1510477</v>
      </c>
      <c r="AJ65" s="122">
        <f>+'SK cons-BS'!AU68</f>
        <v>1514581</v>
      </c>
    </row>
    <row r="66" spans="2:36">
      <c r="B66" s="121" t="s">
        <v>270</v>
      </c>
      <c r="C66" s="122"/>
      <c r="D66" s="122"/>
      <c r="E66" s="122"/>
      <c r="F66" s="122">
        <f>+'SK cons-BS'!Q69</f>
        <v>435980</v>
      </c>
      <c r="G66" s="122">
        <f>+'SK cons-BS'!R69</f>
        <v>438727</v>
      </c>
      <c r="H66" s="122">
        <f>+'SK cons-BS'!S69</f>
        <v>417947</v>
      </c>
      <c r="I66" s="122">
        <f>+'SK cons-BS'!T69</f>
        <v>421411</v>
      </c>
      <c r="J66" s="122">
        <f>+'SK cons-BS'!U69</f>
        <v>411319</v>
      </c>
      <c r="K66" s="122">
        <f>+'SK cons-BS'!V69</f>
        <v>420177</v>
      </c>
      <c r="L66" s="122">
        <f>+'SK cons-BS'!W69</f>
        <v>421856</v>
      </c>
      <c r="M66" s="122">
        <f>+'SK cons-BS'!X69</f>
        <v>415413</v>
      </c>
      <c r="N66" s="122">
        <f>+'SK cons-BS'!Y69</f>
        <v>412297</v>
      </c>
      <c r="O66" s="122">
        <f>+'SK cons-BS'!Z69</f>
        <v>388501</v>
      </c>
      <c r="P66" s="122">
        <f>+'SK cons-BS'!AA69</f>
        <v>418217</v>
      </c>
      <c r="Q66" s="122">
        <f>+'SK cons-BS'!AB69</f>
        <v>431652</v>
      </c>
      <c r="R66" s="122">
        <f>+'SK cons-BS'!AC69</f>
        <v>461601</v>
      </c>
      <c r="S66" s="122">
        <f>+'SK cons-BS'!AD69</f>
        <v>462828</v>
      </c>
      <c r="T66" s="122">
        <f>+'SK cons-BS'!AE69</f>
        <v>468942</v>
      </c>
      <c r="U66" s="122">
        <f>+'SK cons-BS'!AF69</f>
        <v>457871</v>
      </c>
      <c r="V66" s="122">
        <f>+'SK cons-BS'!AG69</f>
        <v>455695</v>
      </c>
      <c r="W66" s="122">
        <f>+'SK cons-BS'!AH69</f>
        <v>494120</v>
      </c>
      <c r="X66" s="122">
        <f>+'SK cons-BS'!AI69</f>
        <v>471890</v>
      </c>
      <c r="Y66" s="122">
        <f>+'SK cons-BS'!AJ69</f>
        <v>470572</v>
      </c>
      <c r="Z66" s="122">
        <f>+'SK cons-BS'!AK69</f>
        <v>508169</v>
      </c>
      <c r="AA66" s="122">
        <f>+'SK cons-BS'!AL69</f>
        <v>532366</v>
      </c>
      <c r="AB66" s="122">
        <f>+'SK cons-BS'!AM69</f>
        <v>530283</v>
      </c>
      <c r="AC66" s="122">
        <f>+'SK cons-BS'!AN69</f>
        <v>579371</v>
      </c>
      <c r="AD66" s="122">
        <f>+'SK cons-BS'!AO69</f>
        <v>588016</v>
      </c>
      <c r="AE66" s="122">
        <f>+'SK cons-BS'!AP69</f>
        <v>579005</v>
      </c>
      <c r="AF66" s="122">
        <f>+'SK cons-BS'!AQ69</f>
        <v>576468</v>
      </c>
      <c r="AG66" s="122">
        <f>+'SK cons-BS'!AR69</f>
        <v>591693</v>
      </c>
      <c r="AH66" s="122">
        <f>+'SK cons-BS'!AS69</f>
        <v>568297</v>
      </c>
      <c r="AI66" s="122">
        <f>+'SK cons-BS'!AT69</f>
        <v>582348</v>
      </c>
      <c r="AJ66" s="122">
        <f>+'SK cons-BS'!AU69</f>
        <v>598474</v>
      </c>
    </row>
    <row r="67" spans="2:36" s="3" customFormat="1">
      <c r="B67" s="155" t="s">
        <v>304</v>
      </c>
      <c r="C67" s="156"/>
      <c r="D67" s="156"/>
      <c r="E67" s="156"/>
      <c r="F67" s="156">
        <f>+'SK cons-BS'!Q70</f>
        <v>1760468</v>
      </c>
      <c r="G67" s="156">
        <f>+'SK cons-BS'!R70</f>
        <v>1769251</v>
      </c>
      <c r="H67" s="156">
        <f>+'SK cons-BS'!S70</f>
        <v>1716114</v>
      </c>
      <c r="I67" s="156">
        <f>+'SK cons-BS'!T70</f>
        <v>1723743</v>
      </c>
      <c r="J67" s="156">
        <f>+'SK cons-BS'!U70</f>
        <v>1719739</v>
      </c>
      <c r="K67" s="156">
        <f>+'SK cons-BS'!V70</f>
        <v>1737746</v>
      </c>
      <c r="L67" s="156">
        <f>+'SK cons-BS'!W70</f>
        <v>1754460</v>
      </c>
      <c r="M67" s="156">
        <f>+'SK cons-BS'!X70</f>
        <v>1737466</v>
      </c>
      <c r="N67" s="156">
        <f>+'SK cons-BS'!Y70</f>
        <v>1738753</v>
      </c>
      <c r="O67" s="156">
        <f>+'SK cons-BS'!Z70</f>
        <v>1615279</v>
      </c>
      <c r="P67" s="156">
        <f>+'SK cons-BS'!AA70</f>
        <v>1664258</v>
      </c>
      <c r="Q67" s="156">
        <f>+'SK cons-BS'!AB70</f>
        <v>1694064</v>
      </c>
      <c r="R67" s="156">
        <f>+'SK cons-BS'!AC70</f>
        <v>1787016</v>
      </c>
      <c r="S67" s="156">
        <f>+'SK cons-BS'!AD70</f>
        <v>1782204</v>
      </c>
      <c r="T67" s="156">
        <f>+'SK cons-BS'!AE70</f>
        <v>1818354</v>
      </c>
      <c r="U67" s="156">
        <f>+'SK cons-BS'!AF70</f>
        <v>1789143</v>
      </c>
      <c r="V67" s="156">
        <f>+'SK cons-BS'!AG70</f>
        <v>1778648</v>
      </c>
      <c r="W67" s="156">
        <f>+'SK cons-BS'!AH70</f>
        <v>1892873</v>
      </c>
      <c r="X67" s="156">
        <f>+'SK cons-BS'!AI70</f>
        <v>1858708</v>
      </c>
      <c r="Y67" s="156">
        <f>+'SK cons-BS'!AJ70</f>
        <v>1856835</v>
      </c>
      <c r="Z67" s="156">
        <f>+'SK cons-BS'!AK70</f>
        <v>1976505</v>
      </c>
      <c r="AA67" s="156">
        <f>+'SK cons-BS'!AL70</f>
        <v>2009414</v>
      </c>
      <c r="AB67" s="156">
        <f>+'SK cons-BS'!AM70</f>
        <v>2041630</v>
      </c>
      <c r="AC67" s="156">
        <f>+'SK cons-BS'!AN70</f>
        <v>2082210</v>
      </c>
      <c r="AD67" s="156">
        <f>+'SK cons-BS'!AO70</f>
        <v>2113293</v>
      </c>
      <c r="AE67" s="156">
        <f>+'SK cons-BS'!AP70</f>
        <v>2068140</v>
      </c>
      <c r="AF67" s="156">
        <f>+'SK cons-BS'!AQ70</f>
        <v>2039201</v>
      </c>
      <c r="AG67" s="156">
        <f>+'SK cons-BS'!AR70</f>
        <v>2097226</v>
      </c>
      <c r="AH67" s="156">
        <f>+'SK cons-BS'!AS70</f>
        <v>2061021</v>
      </c>
      <c r="AI67" s="156">
        <f>+'SK cons-BS'!AT70</f>
        <v>2092825</v>
      </c>
      <c r="AJ67" s="156">
        <f>+'SK cons-BS'!AU70</f>
        <v>2113055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507632</v>
      </c>
      <c r="G70" s="122">
        <f t="shared" ref="G70:AE70" si="53">+G46+G47-G58</f>
        <v>484324</v>
      </c>
      <c r="H70" s="122">
        <f t="shared" si="53"/>
        <v>498362</v>
      </c>
      <c r="I70" s="122">
        <f t="shared" si="53"/>
        <v>566047</v>
      </c>
      <c r="J70" s="122">
        <f t="shared" si="53"/>
        <v>524202</v>
      </c>
      <c r="K70" s="122">
        <f t="shared" si="53"/>
        <v>595608</v>
      </c>
      <c r="L70" s="122">
        <f t="shared" si="53"/>
        <v>590756</v>
      </c>
      <c r="M70" s="122">
        <f t="shared" si="53"/>
        <v>632302</v>
      </c>
      <c r="N70" s="122">
        <f t="shared" si="53"/>
        <v>565786</v>
      </c>
      <c r="O70" s="122">
        <f t="shared" si="53"/>
        <v>549716</v>
      </c>
      <c r="P70" s="122">
        <f t="shared" si="53"/>
        <v>530716</v>
      </c>
      <c r="Q70" s="122">
        <f t="shared" si="53"/>
        <v>525739</v>
      </c>
      <c r="R70" s="122">
        <f t="shared" si="53"/>
        <v>469982</v>
      </c>
      <c r="S70" s="122">
        <f t="shared" si="53"/>
        <v>552261</v>
      </c>
      <c r="T70" s="122">
        <f t="shared" si="53"/>
        <v>613552</v>
      </c>
      <c r="U70" s="122">
        <f t="shared" si="53"/>
        <v>596206</v>
      </c>
      <c r="V70" s="122">
        <f t="shared" si="53"/>
        <v>612459</v>
      </c>
      <c r="W70" s="122">
        <f t="shared" si="53"/>
        <v>709321</v>
      </c>
      <c r="X70" s="122">
        <f t="shared" si="53"/>
        <v>804252</v>
      </c>
      <c r="Y70" s="122">
        <f t="shared" si="53"/>
        <v>799734</v>
      </c>
      <c r="Z70" s="122">
        <f t="shared" si="53"/>
        <v>972137</v>
      </c>
      <c r="AA70" s="122">
        <f t="shared" si="53"/>
        <v>1005497</v>
      </c>
      <c r="AB70" s="122">
        <f t="shared" si="53"/>
        <v>1021440</v>
      </c>
      <c r="AC70" s="122">
        <f t="shared" si="53"/>
        <v>1074307</v>
      </c>
      <c r="AD70" s="122">
        <f t="shared" si="53"/>
        <v>1039388</v>
      </c>
      <c r="AE70" s="122">
        <f t="shared" si="53"/>
        <v>938017</v>
      </c>
      <c r="AF70" s="122">
        <f t="shared" ref="AF70" si="54">+AF46+AF47-AF58</f>
        <v>959897</v>
      </c>
      <c r="AG70" s="122">
        <f>+AG46+AG47-AG58</f>
        <v>980915</v>
      </c>
      <c r="AH70" s="122">
        <f t="shared" ref="AH70:AJ70" si="55">+AH46+AH47-AH58</f>
        <v>845030</v>
      </c>
      <c r="AI70" s="122">
        <f t="shared" si="55"/>
        <v>825590</v>
      </c>
      <c r="AJ70" s="122">
        <f t="shared" si="55"/>
        <v>835608</v>
      </c>
    </row>
    <row r="71" spans="2:36">
      <c r="B71" s="106" t="s">
        <v>307</v>
      </c>
      <c r="C71" s="102"/>
      <c r="D71" s="102"/>
      <c r="E71" s="102"/>
      <c r="F71" s="125">
        <f>+F61+F57</f>
        <v>1061450</v>
      </c>
      <c r="G71" s="125">
        <f t="shared" ref="G71:AE71" si="56">+G61+G57</f>
        <v>1088608</v>
      </c>
      <c r="H71" s="125">
        <f t="shared" si="56"/>
        <v>1070653</v>
      </c>
      <c r="I71" s="125">
        <f t="shared" si="56"/>
        <v>1119025</v>
      </c>
      <c r="J71" s="125">
        <f t="shared" si="56"/>
        <v>1113957</v>
      </c>
      <c r="K71" s="125">
        <f t="shared" si="56"/>
        <v>1256671</v>
      </c>
      <c r="L71" s="125">
        <f t="shared" si="56"/>
        <v>1272669</v>
      </c>
      <c r="M71" s="125">
        <f t="shared" si="56"/>
        <v>1273116</v>
      </c>
      <c r="N71" s="125">
        <f t="shared" si="56"/>
        <v>1249897</v>
      </c>
      <c r="O71" s="125">
        <f t="shared" si="56"/>
        <v>1275253</v>
      </c>
      <c r="P71" s="125">
        <f t="shared" si="56"/>
        <v>1357368</v>
      </c>
      <c r="Q71" s="125">
        <f t="shared" si="56"/>
        <v>1386836</v>
      </c>
      <c r="R71" s="125">
        <f t="shared" si="56"/>
        <v>1319953</v>
      </c>
      <c r="S71" s="125">
        <f t="shared" si="56"/>
        <v>1317149</v>
      </c>
      <c r="T71" s="125">
        <f t="shared" si="56"/>
        <v>1332980</v>
      </c>
      <c r="U71" s="125">
        <f t="shared" si="56"/>
        <v>1301027</v>
      </c>
      <c r="V71" s="125">
        <f t="shared" si="56"/>
        <v>1252196</v>
      </c>
      <c r="W71" s="125">
        <f t="shared" si="56"/>
        <v>1310710</v>
      </c>
      <c r="X71" s="125">
        <f t="shared" si="56"/>
        <v>1335627</v>
      </c>
      <c r="Y71" s="125">
        <f t="shared" si="56"/>
        <v>1352575</v>
      </c>
      <c r="Z71" s="125">
        <f t="shared" si="56"/>
        <v>1528096</v>
      </c>
      <c r="AA71" s="125">
        <f t="shared" si="56"/>
        <v>1581916</v>
      </c>
      <c r="AB71" s="125">
        <f t="shared" si="56"/>
        <v>1612693</v>
      </c>
      <c r="AC71" s="125">
        <f t="shared" si="56"/>
        <v>1695449</v>
      </c>
      <c r="AD71" s="125">
        <f t="shared" si="56"/>
        <v>1785671</v>
      </c>
      <c r="AE71" s="125">
        <f t="shared" si="56"/>
        <v>1662010</v>
      </c>
      <c r="AF71" s="125">
        <f t="shared" ref="AF71:AI71" si="57">+AF61+AF57</f>
        <v>1666311</v>
      </c>
      <c r="AG71" s="125">
        <f t="shared" si="57"/>
        <v>1716405</v>
      </c>
      <c r="AH71" s="125">
        <f t="shared" si="57"/>
        <v>1617592</v>
      </c>
      <c r="AI71" s="125">
        <f t="shared" si="57"/>
        <v>1697688</v>
      </c>
      <c r="AJ71" s="125">
        <f t="shared" ref="AJ71" si="58">+AJ61+AJ57</f>
        <v>1685338</v>
      </c>
    </row>
    <row r="72" spans="2:36">
      <c r="B72" s="106" t="s">
        <v>308</v>
      </c>
      <c r="C72" s="102"/>
      <c r="D72" s="102"/>
      <c r="E72" s="102"/>
      <c r="F72" s="125">
        <f>+F71-F45</f>
        <v>773380</v>
      </c>
      <c r="G72" s="125">
        <f t="shared" ref="G72:AE72" si="59">+G71-G45</f>
        <v>766657</v>
      </c>
      <c r="H72" s="125">
        <f t="shared" si="59"/>
        <v>797259</v>
      </c>
      <c r="I72" s="125">
        <f t="shared" si="59"/>
        <v>870906</v>
      </c>
      <c r="J72" s="125">
        <f t="shared" si="59"/>
        <v>846873</v>
      </c>
      <c r="K72" s="125">
        <f t="shared" si="59"/>
        <v>973403</v>
      </c>
      <c r="L72" s="125">
        <f t="shared" si="59"/>
        <v>973587</v>
      </c>
      <c r="M72" s="125">
        <f t="shared" si="59"/>
        <v>1009861</v>
      </c>
      <c r="N72" s="125">
        <f t="shared" si="59"/>
        <v>961110</v>
      </c>
      <c r="O72" s="125">
        <f t="shared" si="59"/>
        <v>959471</v>
      </c>
      <c r="P72" s="125">
        <f t="shared" si="59"/>
        <v>923668</v>
      </c>
      <c r="Q72" s="125">
        <f t="shared" si="59"/>
        <v>905503</v>
      </c>
      <c r="R72" s="125">
        <f t="shared" si="59"/>
        <v>816206</v>
      </c>
      <c r="S72" s="125">
        <f t="shared" si="59"/>
        <v>905096</v>
      </c>
      <c r="T72" s="125">
        <f t="shared" si="59"/>
        <v>955486</v>
      </c>
      <c r="U72" s="125">
        <f t="shared" si="59"/>
        <v>927048</v>
      </c>
      <c r="V72" s="125">
        <f t="shared" si="59"/>
        <v>910581</v>
      </c>
      <c r="W72" s="125">
        <f t="shared" si="59"/>
        <v>994465</v>
      </c>
      <c r="X72" s="125">
        <f t="shared" si="59"/>
        <v>1036093</v>
      </c>
      <c r="Y72" s="125">
        <f t="shared" si="59"/>
        <v>1015075</v>
      </c>
      <c r="Z72" s="125">
        <f t="shared" si="59"/>
        <v>1139531</v>
      </c>
      <c r="AA72" s="125">
        <f t="shared" si="59"/>
        <v>1259817</v>
      </c>
      <c r="AB72" s="125">
        <f t="shared" si="59"/>
        <v>1278291</v>
      </c>
      <c r="AC72" s="125">
        <f t="shared" si="59"/>
        <v>1300024</v>
      </c>
      <c r="AD72" s="125">
        <f t="shared" si="59"/>
        <v>1359702</v>
      </c>
      <c r="AE72" s="125">
        <f t="shared" si="59"/>
        <v>1250481</v>
      </c>
      <c r="AF72" s="125">
        <f t="shared" ref="AF72:AI72" si="60">+AF71-AF45</f>
        <v>1316165</v>
      </c>
      <c r="AG72" s="125">
        <f t="shared" si="60"/>
        <v>1342303</v>
      </c>
      <c r="AH72" s="125">
        <f t="shared" si="60"/>
        <v>1067096</v>
      </c>
      <c r="AI72" s="125">
        <f t="shared" si="60"/>
        <v>1085598</v>
      </c>
      <c r="AJ72" s="125">
        <f t="shared" ref="AJ72" si="61">+AJ71-AJ45</f>
        <v>1148519</v>
      </c>
    </row>
    <row r="73" spans="2:36">
      <c r="B73" s="106" t="s">
        <v>309</v>
      </c>
      <c r="C73" s="102"/>
      <c r="D73" s="102"/>
      <c r="E73" s="102"/>
      <c r="F73" s="125">
        <f t="shared" ref="F73:AE73" si="62">+F49/F60</f>
        <v>1.6135663781140555</v>
      </c>
      <c r="G73" s="125">
        <f t="shared" si="62"/>
        <v>1.5968623414178005</v>
      </c>
      <c r="H73" s="125">
        <f t="shared" si="62"/>
        <v>1.637932324934086</v>
      </c>
      <c r="I73" s="125">
        <f t="shared" si="62"/>
        <v>1.6391563268074136</v>
      </c>
      <c r="J73" s="125">
        <f t="shared" si="62"/>
        <v>1.5839658121848552</v>
      </c>
      <c r="K73" s="125">
        <f t="shared" si="62"/>
        <v>1.5728736692135796</v>
      </c>
      <c r="L73" s="125">
        <f t="shared" si="62"/>
        <v>1.5306328779937874</v>
      </c>
      <c r="M73" s="125">
        <f t="shared" si="62"/>
        <v>1.3730464829913154</v>
      </c>
      <c r="N73" s="125">
        <f t="shared" si="62"/>
        <v>1.411310542094117</v>
      </c>
      <c r="O73" s="125">
        <f t="shared" si="62"/>
        <v>1.4017981497754839</v>
      </c>
      <c r="P73" s="125">
        <f t="shared" si="62"/>
        <v>1.4289688900964543</v>
      </c>
      <c r="Q73" s="125">
        <f t="shared" si="62"/>
        <v>1.5043299301523034</v>
      </c>
      <c r="R73" s="125">
        <f t="shared" si="62"/>
        <v>1.4707482775708554</v>
      </c>
      <c r="S73" s="125">
        <f t="shared" si="62"/>
        <v>1.4307773293560273</v>
      </c>
      <c r="T73" s="125">
        <f t="shared" si="62"/>
        <v>1.432626532654893</v>
      </c>
      <c r="U73" s="125">
        <f t="shared" si="62"/>
        <v>1.4644837976571055</v>
      </c>
      <c r="V73" s="125">
        <f t="shared" si="62"/>
        <v>1.4296064082374909</v>
      </c>
      <c r="W73" s="125">
        <f t="shared" si="62"/>
        <v>1.3928896404158413</v>
      </c>
      <c r="X73" s="125">
        <f t="shared" si="62"/>
        <v>1.4280515908929838</v>
      </c>
      <c r="Y73" s="125">
        <f t="shared" si="62"/>
        <v>1.416227243556212</v>
      </c>
      <c r="Z73" s="125">
        <f t="shared" si="62"/>
        <v>1.4344262524606781</v>
      </c>
      <c r="AA73" s="125">
        <f t="shared" si="62"/>
        <v>1.2409301436043272</v>
      </c>
      <c r="AB73" s="125">
        <f t="shared" si="62"/>
        <v>1.2628413656697239</v>
      </c>
      <c r="AC73" s="125">
        <f t="shared" si="62"/>
        <v>1.4219892886693049</v>
      </c>
      <c r="AD73" s="125">
        <f t="shared" si="62"/>
        <v>1.4157915370086465</v>
      </c>
      <c r="AE73" s="125">
        <f t="shared" si="62"/>
        <v>1.4497627576212653</v>
      </c>
      <c r="AF73" s="125">
        <f t="shared" ref="AF73:AI73" si="63">+AF49/AF60</f>
        <v>1.4080697891181095</v>
      </c>
      <c r="AG73" s="125">
        <f t="shared" si="63"/>
        <v>1.3821159469296331</v>
      </c>
      <c r="AH73" s="125">
        <f t="shared" si="63"/>
        <v>1.4162442358635576</v>
      </c>
      <c r="AI73" s="125">
        <f t="shared" si="63"/>
        <v>1.3470741307648428</v>
      </c>
      <c r="AJ73" s="125">
        <f t="shared" ref="AJ73" si="64">+AJ49/AJ60</f>
        <v>1.3967880843059204</v>
      </c>
    </row>
    <row r="74" spans="2:36">
      <c r="B74" s="106" t="s">
        <v>310</v>
      </c>
      <c r="C74" s="102"/>
      <c r="D74" s="102"/>
      <c r="E74" s="102"/>
      <c r="F74" s="125">
        <f t="shared" ref="F74:AE74" si="65">+(F45+F46)/F60</f>
        <v>1.1472873851846956</v>
      </c>
      <c r="G74" s="125">
        <f t="shared" si="65"/>
        <v>1.0810974340034811</v>
      </c>
      <c r="H74" s="125">
        <f t="shared" si="65"/>
        <v>1.0713185213219811</v>
      </c>
      <c r="I74" s="125">
        <f t="shared" si="65"/>
        <v>1.0288024009416092</v>
      </c>
      <c r="J74" s="125">
        <f t="shared" si="65"/>
        <v>1.018654655655149</v>
      </c>
      <c r="K74" s="125">
        <f t="shared" si="65"/>
        <v>0.99067229719839578</v>
      </c>
      <c r="L74" s="125">
        <f t="shared" si="65"/>
        <v>0.98854655137261482</v>
      </c>
      <c r="M74" s="125">
        <f t="shared" si="65"/>
        <v>0.86926502736686795</v>
      </c>
      <c r="N74" s="125">
        <f t="shared" si="65"/>
        <v>0.88848098132511899</v>
      </c>
      <c r="O74" s="125">
        <f t="shared" si="65"/>
        <v>0.8806343691044155</v>
      </c>
      <c r="P74" s="125">
        <f t="shared" si="65"/>
        <v>0.93361336774894721</v>
      </c>
      <c r="Q74" s="125">
        <f t="shared" si="65"/>
        <v>1.0260646791014527</v>
      </c>
      <c r="R74" s="125">
        <f t="shared" si="65"/>
        <v>1.0064005626868295</v>
      </c>
      <c r="S74" s="125">
        <f t="shared" si="65"/>
        <v>0.9612661544048936</v>
      </c>
      <c r="T74" s="125">
        <f t="shared" si="65"/>
        <v>0.93718125017664333</v>
      </c>
      <c r="U74" s="125">
        <f t="shared" si="65"/>
        <v>0.96558218545736552</v>
      </c>
      <c r="V74" s="125">
        <f t="shared" si="65"/>
        <v>0.93197829467946625</v>
      </c>
      <c r="W74" s="125">
        <f t="shared" si="65"/>
        <v>0.87917826808850719</v>
      </c>
      <c r="X74" s="125">
        <f t="shared" si="65"/>
        <v>0.87133965090694632</v>
      </c>
      <c r="Y74" s="125">
        <f t="shared" si="65"/>
        <v>0.83346007248334308</v>
      </c>
      <c r="Z74" s="125">
        <f t="shared" si="65"/>
        <v>0.87525936877829957</v>
      </c>
      <c r="AA74" s="125">
        <f t="shared" si="65"/>
        <v>0.72905359414701598</v>
      </c>
      <c r="AB74" s="125">
        <f t="shared" si="65"/>
        <v>0.7200749746978663</v>
      </c>
      <c r="AC74" s="125">
        <f t="shared" si="65"/>
        <v>0.81777784827024702</v>
      </c>
      <c r="AD74" s="125">
        <f t="shared" si="65"/>
        <v>0.83827868359344271</v>
      </c>
      <c r="AE74" s="125">
        <f t="shared" si="65"/>
        <v>0.8766829016028469</v>
      </c>
      <c r="AF74" s="125">
        <f t="shared" ref="AF74:AI74" si="66">+(AF45+AF46)/AF60</f>
        <v>0.88041701891994917</v>
      </c>
      <c r="AG74" s="125">
        <f t="shared" si="66"/>
        <v>0.83868991214791344</v>
      </c>
      <c r="AH74" s="125">
        <f t="shared" si="66"/>
        <v>0.93419754499569396</v>
      </c>
      <c r="AI74" s="125">
        <f t="shared" si="66"/>
        <v>0.90619721760607208</v>
      </c>
      <c r="AJ74" s="125">
        <f t="shared" ref="AJ74" si="67">+(AJ45+AJ46)/AJ60</f>
        <v>0.95402859412870444</v>
      </c>
    </row>
    <row r="75" spans="2:36">
      <c r="B75" s="106" t="s">
        <v>311</v>
      </c>
      <c r="C75" s="102"/>
      <c r="D75" s="102"/>
      <c r="E75" s="102"/>
      <c r="F75" s="125">
        <f t="shared" ref="F75:AE75" si="68">+F64/F67</f>
        <v>1.0648446890258727</v>
      </c>
      <c r="G75" s="125">
        <f t="shared" si="68"/>
        <v>1.0711267084206819</v>
      </c>
      <c r="H75" s="125">
        <f t="shared" si="68"/>
        <v>1.0778811897111731</v>
      </c>
      <c r="I75" s="125">
        <f t="shared" si="68"/>
        <v>1.1128538302983682</v>
      </c>
      <c r="J75" s="125">
        <f t="shared" si="68"/>
        <v>1.1387873392415941</v>
      </c>
      <c r="K75" s="125">
        <f t="shared" si="68"/>
        <v>1.1799589813471014</v>
      </c>
      <c r="L75" s="125">
        <f t="shared" si="68"/>
        <v>1.1825342270556183</v>
      </c>
      <c r="M75" s="125">
        <f t="shared" si="68"/>
        <v>1.1821031318022914</v>
      </c>
      <c r="N75" s="125">
        <f t="shared" si="68"/>
        <v>1.1918300069072489</v>
      </c>
      <c r="O75" s="125">
        <f t="shared" si="68"/>
        <v>1.2548692826440511</v>
      </c>
      <c r="P75" s="125">
        <f>+P64/P67</f>
        <v>1.2599182338315333</v>
      </c>
      <c r="Q75" s="125">
        <f t="shared" si="68"/>
        <v>1.2480053882261828</v>
      </c>
      <c r="R75" s="125">
        <f t="shared" si="68"/>
        <v>1.2007206426803119</v>
      </c>
      <c r="S75" s="125">
        <f t="shared" si="68"/>
        <v>1.2243031661919734</v>
      </c>
      <c r="T75" s="125">
        <f t="shared" si="68"/>
        <v>1.2316166159064736</v>
      </c>
      <c r="U75" s="125">
        <f t="shared" si="68"/>
        <v>1.2303533032295351</v>
      </c>
      <c r="V75" s="125">
        <f t="shared" si="68"/>
        <v>1.2250512749009359</v>
      </c>
      <c r="W75" s="125">
        <f t="shared" si="68"/>
        <v>1.257598370307992</v>
      </c>
      <c r="X75" s="125">
        <f t="shared" si="68"/>
        <v>1.2769133182834529</v>
      </c>
      <c r="Y75" s="125">
        <f t="shared" si="68"/>
        <v>1.3004930432698651</v>
      </c>
      <c r="Z75" s="125">
        <f t="shared" si="68"/>
        <v>1.3193986354701861</v>
      </c>
      <c r="AA75" s="125">
        <f t="shared" si="68"/>
        <v>1.386615202243042</v>
      </c>
      <c r="AB75" s="125">
        <f t="shared" si="68"/>
        <v>1.3533838158726117</v>
      </c>
      <c r="AC75" s="125">
        <f t="shared" si="68"/>
        <v>1.3450156324290057</v>
      </c>
      <c r="AD75" s="125">
        <f t="shared" si="68"/>
        <v>1.3633660831697261</v>
      </c>
      <c r="AE75" s="125">
        <f t="shared" si="68"/>
        <v>1.3029746535534346</v>
      </c>
      <c r="AF75" s="125">
        <f t="shared" ref="AF75:AI75" si="69">+AF64/AF67</f>
        <v>1.3161684404823262</v>
      </c>
      <c r="AG75" s="125">
        <f t="shared" si="69"/>
        <v>1.3248638916359039</v>
      </c>
      <c r="AH75" s="125">
        <f t="shared" si="69"/>
        <v>1.3112074064262325</v>
      </c>
      <c r="AI75" s="125">
        <f t="shared" si="69"/>
        <v>1.3561893612700537</v>
      </c>
      <c r="AJ75" s="125">
        <f t="shared" ref="AJ75" si="70">+AJ64/AJ67</f>
        <v>1.3255334101573315</v>
      </c>
    </row>
    <row r="76" spans="2:36">
      <c r="B76" s="106" t="s">
        <v>312</v>
      </c>
      <c r="C76" s="102"/>
      <c r="D76" s="102"/>
      <c r="E76" s="102"/>
      <c r="F76" s="126">
        <f t="shared" ref="F76:AE76" si="71">+F71/(F71+F67)*100</f>
        <v>37.614487734937732</v>
      </c>
      <c r="G76" s="126">
        <f t="shared" si="71"/>
        <v>38.091732307297178</v>
      </c>
      <c r="H76" s="126">
        <f t="shared" si="71"/>
        <v>38.419178926691757</v>
      </c>
      <c r="I76" s="126">
        <f t="shared" si="71"/>
        <v>39.363922768231525</v>
      </c>
      <c r="J76" s="126">
        <f t="shared" si="71"/>
        <v>39.311097591273025</v>
      </c>
      <c r="K76" s="126">
        <f t="shared" si="71"/>
        <v>41.967134170023748</v>
      </c>
      <c r="L76" s="126">
        <f t="shared" si="71"/>
        <v>42.042113170598277</v>
      </c>
      <c r="M76" s="126">
        <f t="shared" si="71"/>
        <v>42.288036001012429</v>
      </c>
      <c r="N76" s="126">
        <f t="shared" si="71"/>
        <v>41.821457848861527</v>
      </c>
      <c r="O76" s="126">
        <f t="shared" si="71"/>
        <v>44.1182799567692</v>
      </c>
      <c r="P76" s="126">
        <f>+P71/(P71+P67)*100</f>
        <v>44.921773905837455</v>
      </c>
      <c r="Q76" s="126">
        <f t="shared" si="71"/>
        <v>45.01398941867636</v>
      </c>
      <c r="R76" s="126">
        <f t="shared" si="71"/>
        <v>42.483623106635434</v>
      </c>
      <c r="S76" s="126">
        <f t="shared" si="71"/>
        <v>42.497547068694658</v>
      </c>
      <c r="T76" s="126">
        <f t="shared" si="71"/>
        <v>42.29891214323839</v>
      </c>
      <c r="U76" s="126">
        <f t="shared" si="71"/>
        <v>42.102117359239138</v>
      </c>
      <c r="V76" s="126">
        <f t="shared" si="71"/>
        <v>41.315092429699455</v>
      </c>
      <c r="W76" s="126">
        <f t="shared" si="71"/>
        <v>40.913876743633615</v>
      </c>
      <c r="X76" s="126">
        <f t="shared" si="71"/>
        <v>41.81236470188631</v>
      </c>
      <c r="Y76" s="126">
        <f t="shared" si="71"/>
        <v>42.144038935505279</v>
      </c>
      <c r="Z76" s="126">
        <f t="shared" si="71"/>
        <v>43.602567025461667</v>
      </c>
      <c r="AA76" s="126">
        <f t="shared" si="71"/>
        <v>44.048193844620236</v>
      </c>
      <c r="AB76" s="126">
        <f t="shared" si="71"/>
        <v>44.13110171158926</v>
      </c>
      <c r="AC76" s="126">
        <f t="shared" si="71"/>
        <v>44.880943462604748</v>
      </c>
      <c r="AD76" s="126">
        <f t="shared" si="71"/>
        <v>45.798601885013554</v>
      </c>
      <c r="AE76" s="126">
        <f t="shared" si="71"/>
        <v>44.556117046231385</v>
      </c>
      <c r="AF76" s="126">
        <f t="shared" ref="AF76:AI76" si="72">+AF71/(AF71+AF67)*100</f>
        <v>44.968441608069277</v>
      </c>
      <c r="AG76" s="126">
        <f t="shared" si="72"/>
        <v>45.007107399745806</v>
      </c>
      <c r="AH76" s="126">
        <f t="shared" si="72"/>
        <v>43.972877821070064</v>
      </c>
      <c r="AI76" s="126">
        <f t="shared" si="72"/>
        <v>44.787816319321422</v>
      </c>
      <c r="AJ76" s="126">
        <f t="shared" ref="AJ76" si="73">+AJ71/(AJ71+AJ67)*100</f>
        <v>44.369763739560383</v>
      </c>
    </row>
    <row r="77" spans="2:36">
      <c r="B77" s="106" t="s">
        <v>313</v>
      </c>
      <c r="C77" s="102"/>
      <c r="D77" s="102"/>
      <c r="E77" s="102"/>
      <c r="F77" s="127">
        <f t="shared" ref="F77:AJ77" si="74">+F71/SUM(C13:F13)</f>
        <v>3.7122722344629806</v>
      </c>
      <c r="G77" s="127">
        <f t="shared" si="74"/>
        <v>3.7769905732059774</v>
      </c>
      <c r="H77" s="127">
        <f t="shared" si="74"/>
        <v>3.5238322494009848</v>
      </c>
      <c r="I77" s="127">
        <f t="shared" si="74"/>
        <v>3.759987769392569</v>
      </c>
      <c r="J77" s="127">
        <f t="shared" si="74"/>
        <v>3.3838818937104147</v>
      </c>
      <c r="K77" s="127">
        <f t="shared" si="74"/>
        <v>3.6402982523731864</v>
      </c>
      <c r="L77" s="127">
        <f t="shared" si="74"/>
        <v>3.5545441850072619</v>
      </c>
      <c r="M77" s="127">
        <f t="shared" si="74"/>
        <v>3.3131974516988674</v>
      </c>
      <c r="N77" s="127">
        <f t="shared" si="74"/>
        <v>3.6251595201633489</v>
      </c>
      <c r="O77" s="127">
        <f t="shared" si="74"/>
        <v>3.8840114030225319</v>
      </c>
      <c r="P77" s="127">
        <f t="shared" si="74"/>
        <v>4.2894414177548006</v>
      </c>
      <c r="Q77" s="127">
        <f t="shared" si="74"/>
        <v>4.6821880254157744</v>
      </c>
      <c r="R77" s="127">
        <f t="shared" si="74"/>
        <v>3.9656806191489107</v>
      </c>
      <c r="S77" s="127">
        <f t="shared" si="74"/>
        <v>3.6922233808754932</v>
      </c>
      <c r="T77" s="127">
        <f t="shared" si="74"/>
        <v>3.4374468129000313</v>
      </c>
      <c r="U77" s="127">
        <f t="shared" si="74"/>
        <v>3.1292891537865777</v>
      </c>
      <c r="V77" s="127">
        <f t="shared" si="74"/>
        <v>2.8984676635340958</v>
      </c>
      <c r="W77" s="127">
        <f t="shared" si="74"/>
        <v>2.8085118236438595</v>
      </c>
      <c r="X77" s="127">
        <f t="shared" si="74"/>
        <v>2.5654103017695902</v>
      </c>
      <c r="Y77" s="127">
        <f t="shared" si="74"/>
        <v>2.4685313919554979</v>
      </c>
      <c r="Z77" s="127">
        <f t="shared" si="74"/>
        <v>2.6563617431452617</v>
      </c>
      <c r="AA77" s="127">
        <f t="shared" si="74"/>
        <v>2.6777007789780862</v>
      </c>
      <c r="AB77" s="127">
        <f t="shared" si="74"/>
        <v>2.8234409468118633</v>
      </c>
      <c r="AC77" s="127">
        <f t="shared" si="74"/>
        <v>2.8508500681836906</v>
      </c>
      <c r="AD77" s="127">
        <f t="shared" si="74"/>
        <v>3.2907162957325218</v>
      </c>
      <c r="AE77" s="127">
        <f t="shared" si="74"/>
        <v>3.1580937541566114</v>
      </c>
      <c r="AF77" s="127">
        <f t="shared" si="74"/>
        <v>3.243263601258136</v>
      </c>
      <c r="AG77" s="127">
        <f>+AG71/SUM(AD13:AG13)</f>
        <v>3.5571391267584618</v>
      </c>
      <c r="AH77" s="127">
        <f t="shared" si="74"/>
        <v>3.0235194942832098</v>
      </c>
      <c r="AI77" s="127">
        <f t="shared" si="74"/>
        <v>3.1928893436071233</v>
      </c>
      <c r="AJ77" s="127">
        <f t="shared" si="74"/>
        <v>3.1222799002552901</v>
      </c>
    </row>
    <row r="78" spans="2:36">
      <c r="B78" s="106" t="s">
        <v>314</v>
      </c>
      <c r="C78" s="102"/>
      <c r="D78" s="102"/>
      <c r="E78" s="102"/>
      <c r="F78" s="126">
        <f t="shared" ref="F78:AE78" si="75">+F72/F67</f>
        <v>0.43930363971398517</v>
      </c>
      <c r="G78" s="126">
        <f t="shared" si="75"/>
        <v>0.43332291461188943</v>
      </c>
      <c r="H78" s="126">
        <f t="shared" si="75"/>
        <v>0.46457228365947717</v>
      </c>
      <c r="I78" s="126">
        <f t="shared" si="75"/>
        <v>0.50524121055168902</v>
      </c>
      <c r="J78" s="126">
        <f t="shared" si="75"/>
        <v>0.49244274857987169</v>
      </c>
      <c r="K78" s="126">
        <f t="shared" si="75"/>
        <v>0.56015263450469743</v>
      </c>
      <c r="L78" s="126">
        <f t="shared" si="75"/>
        <v>0.55492117232652782</v>
      </c>
      <c r="M78" s="126">
        <f t="shared" si="75"/>
        <v>0.5812263376664637</v>
      </c>
      <c r="N78" s="126">
        <f t="shared" si="75"/>
        <v>0.5527582123510355</v>
      </c>
      <c r="O78" s="126">
        <f t="shared" si="75"/>
        <v>0.59399707418966008</v>
      </c>
      <c r="P78" s="126">
        <f t="shared" si="75"/>
        <v>0.55500289017688365</v>
      </c>
      <c r="Q78" s="126">
        <f>+Q72/Q67</f>
        <v>0.53451522492656711</v>
      </c>
      <c r="R78" s="126">
        <f t="shared" si="75"/>
        <v>0.45674241305058266</v>
      </c>
      <c r="S78" s="126">
        <f t="shared" si="75"/>
        <v>0.507852075295533</v>
      </c>
      <c r="T78" s="126">
        <f t="shared" si="75"/>
        <v>0.52546753822413017</v>
      </c>
      <c r="U78" s="126">
        <f t="shared" si="75"/>
        <v>0.51815198673331309</v>
      </c>
      <c r="V78" s="126">
        <f t="shared" si="75"/>
        <v>0.51195121238153929</v>
      </c>
      <c r="W78" s="126">
        <f t="shared" si="75"/>
        <v>0.52537333460829116</v>
      </c>
      <c r="X78" s="126">
        <f t="shared" si="75"/>
        <v>0.55742644890967274</v>
      </c>
      <c r="Y78" s="126">
        <f t="shared" si="75"/>
        <v>0.54666946713089748</v>
      </c>
      <c r="Z78" s="126">
        <f t="shared" si="75"/>
        <v>0.57653838467395735</v>
      </c>
      <c r="AA78" s="126">
        <f t="shared" si="75"/>
        <v>0.62695741146423778</v>
      </c>
      <c r="AB78" s="126">
        <f t="shared" si="75"/>
        <v>0.62611295876334105</v>
      </c>
      <c r="AC78" s="126">
        <f t="shared" si="75"/>
        <v>0.62434816853247266</v>
      </c>
      <c r="AD78" s="126">
        <f t="shared" si="75"/>
        <v>0.64340439304914177</v>
      </c>
      <c r="AE78" s="126">
        <f t="shared" si="75"/>
        <v>0.60464040152020659</v>
      </c>
      <c r="AF78" s="126">
        <f t="shared" ref="AF78" si="76">+AF72/AF67</f>
        <v>0.64543171565725987</v>
      </c>
      <c r="AG78" s="126">
        <f>+AG72/AG67</f>
        <v>0.64003736364130526</v>
      </c>
      <c r="AH78" s="126">
        <f t="shared" ref="AH78:AJ78" si="77">+AH72/AH67</f>
        <v>0.51775115343317701</v>
      </c>
      <c r="AI78" s="126">
        <f t="shared" si="77"/>
        <v>0.51872373466486688</v>
      </c>
      <c r="AJ78" s="126">
        <f t="shared" si="77"/>
        <v>0.54353483463516095</v>
      </c>
    </row>
    <row r="79" spans="2:36">
      <c r="B79" s="106" t="s">
        <v>315</v>
      </c>
      <c r="C79" s="102"/>
      <c r="D79" s="102"/>
      <c r="E79" s="102"/>
      <c r="F79" s="127">
        <f t="shared" ref="F79:AF79" si="78">+F72/SUM(C13:F13)</f>
        <v>2.7047878851467142</v>
      </c>
      <c r="G79" s="127">
        <f t="shared" si="78"/>
        <v>2.6599623205803882</v>
      </c>
      <c r="H79" s="127">
        <f t="shared" si="78"/>
        <v>2.6240126122330762</v>
      </c>
      <c r="I79" s="127">
        <f t="shared" si="78"/>
        <v>2.9262937899426773</v>
      </c>
      <c r="J79" s="127">
        <f t="shared" si="78"/>
        <v>2.572557298865414</v>
      </c>
      <c r="K79" s="127">
        <f t="shared" si="78"/>
        <v>2.8197334383898545</v>
      </c>
      <c r="L79" s="127">
        <f t="shared" si="78"/>
        <v>2.7192129371019997</v>
      </c>
      <c r="M79" s="127">
        <f t="shared" si="78"/>
        <v>2.6280942913057963</v>
      </c>
      <c r="N79" s="127">
        <f t="shared" si="78"/>
        <v>2.7875713490185161</v>
      </c>
      <c r="O79" s="127">
        <f t="shared" si="78"/>
        <v>2.9222407670238235</v>
      </c>
      <c r="P79" s="127">
        <f t="shared" si="78"/>
        <v>2.9188987624982619</v>
      </c>
      <c r="Q79" s="127">
        <f>+Q72/SUM(N13:Q13)</f>
        <v>3.057128098475999</v>
      </c>
      <c r="R79" s="127">
        <f t="shared" si="78"/>
        <v>2.4522178558123326</v>
      </c>
      <c r="S79" s="127">
        <f t="shared" si="78"/>
        <v>2.537159131682813</v>
      </c>
      <c r="T79" s="127">
        <f t="shared" si="78"/>
        <v>2.4639771830564596</v>
      </c>
      <c r="U79" s="127">
        <f t="shared" si="78"/>
        <v>2.2297778996435427</v>
      </c>
      <c r="V79" s="127">
        <f t="shared" si="78"/>
        <v>2.1077288088514421</v>
      </c>
      <c r="W79" s="127">
        <f t="shared" si="78"/>
        <v>2.1308807521877382</v>
      </c>
      <c r="X79" s="127">
        <f t="shared" si="78"/>
        <v>1.9900793079140808</v>
      </c>
      <c r="Y79" s="127">
        <f t="shared" si="78"/>
        <v>1.8525734267521039</v>
      </c>
      <c r="Z79" s="127">
        <f t="shared" si="78"/>
        <v>1.9809007768674631</v>
      </c>
      <c r="AA79" s="127">
        <f t="shared" si="78"/>
        <v>2.1324855189971124</v>
      </c>
      <c r="AB79" s="127">
        <f t="shared" si="78"/>
        <v>2.2379827725060402</v>
      </c>
      <c r="AC79" s="127">
        <f t="shared" si="78"/>
        <v>2.1859539915623736</v>
      </c>
      <c r="AD79" s="127">
        <f t="shared" si="78"/>
        <v>2.5057211147742788</v>
      </c>
      <c r="AE79" s="127">
        <f t="shared" si="78"/>
        <v>2.3761206224941569</v>
      </c>
      <c r="AF79" s="127">
        <f t="shared" si="78"/>
        <v>2.5617486998224908</v>
      </c>
      <c r="AG79" s="127">
        <f>+AG72/SUM(AD13:AG13)</f>
        <v>2.7818367583788577</v>
      </c>
      <c r="AH79" s="127">
        <f>+AH72/SUM(AE13:AH13)</f>
        <v>1.9945607781638608</v>
      </c>
      <c r="AI79" s="127">
        <f t="shared" ref="AI79:AJ79" si="79">+AI72/SUM(AF13:AI13)</f>
        <v>2.041714546866801</v>
      </c>
      <c r="AJ79" s="127">
        <f t="shared" si="79"/>
        <v>2.1277617835480513</v>
      </c>
    </row>
    <row r="80" spans="2:36">
      <c r="B80" s="108" t="s">
        <v>352</v>
      </c>
      <c r="C80" s="109"/>
      <c r="D80" s="109"/>
      <c r="E80" s="109"/>
      <c r="F80" s="128">
        <f t="shared" ref="F80:AE80" si="80">+F13/(F15-F14)</f>
        <v>7.6474029427406487</v>
      </c>
      <c r="G80" s="128">
        <f t="shared" si="80"/>
        <v>5.9044518740102054</v>
      </c>
      <c r="H80" s="128">
        <f t="shared" si="80"/>
        <v>5.6717924821373096</v>
      </c>
      <c r="I80" s="128">
        <f t="shared" si="80"/>
        <v>5.3422375628423504</v>
      </c>
      <c r="J80" s="128">
        <f t="shared" si="80"/>
        <v>8.8184811073699958</v>
      </c>
      <c r="K80" s="128">
        <f t="shared" si="80"/>
        <v>6.4274336967447612</v>
      </c>
      <c r="L80" s="128">
        <f t="shared" si="80"/>
        <v>5.954160887656033</v>
      </c>
      <c r="M80" s="128">
        <f t="shared" si="80"/>
        <v>6.0893917609551789</v>
      </c>
      <c r="N80" s="128">
        <f t="shared" si="80"/>
        <v>5.2928426738690071</v>
      </c>
      <c r="O80" s="128">
        <f t="shared" si="80"/>
        <v>4.394095162778437</v>
      </c>
      <c r="P80" s="128">
        <f t="shared" si="80"/>
        <v>4.9408189165720389</v>
      </c>
      <c r="Q80" s="128">
        <f t="shared" si="80"/>
        <v>8.3139747871996548</v>
      </c>
      <c r="R80" s="128">
        <f t="shared" si="80"/>
        <v>7.7554776511831722</v>
      </c>
      <c r="S80" s="128">
        <f t="shared" si="80"/>
        <v>6.2374655647382919</v>
      </c>
      <c r="T80" s="128">
        <f t="shared" si="80"/>
        <v>7.0560370892965132</v>
      </c>
      <c r="U80" s="128">
        <f t="shared" si="80"/>
        <v>7.4730258014073492</v>
      </c>
      <c r="V80" s="128">
        <f t="shared" si="80"/>
        <v>9.6161564376739417</v>
      </c>
      <c r="W80" s="128">
        <f t="shared" si="80"/>
        <v>9.9333756345177662</v>
      </c>
      <c r="X80" s="128">
        <f t="shared" si="80"/>
        <v>9.8464969336554535</v>
      </c>
      <c r="Y80" s="128">
        <f t="shared" si="80"/>
        <v>7.4297896213183732</v>
      </c>
      <c r="Z80" s="128">
        <f t="shared" si="80"/>
        <v>7.390905278851978</v>
      </c>
      <c r="AA80" s="128">
        <f t="shared" si="80"/>
        <v>6.07986696039048</v>
      </c>
      <c r="AB80" s="128">
        <f t="shared" si="80"/>
        <v>5.0762393909590937</v>
      </c>
      <c r="AC80" s="128">
        <f t="shared" si="80"/>
        <v>5.2203293393132073</v>
      </c>
      <c r="AD80" s="128">
        <f t="shared" si="80"/>
        <v>3.6227730178158573</v>
      </c>
      <c r="AE80" s="128">
        <f t="shared" si="80"/>
        <v>4.3053546087016716</v>
      </c>
      <c r="AF80" s="128">
        <f t="shared" ref="AF80" si="81">+AF13/(AF15-AF14)</f>
        <v>4.9467363331513683</v>
      </c>
      <c r="AG80" s="128">
        <f>+AG13/(AG15-AG14)</f>
        <v>4.7627066865238481</v>
      </c>
      <c r="AH80" s="128">
        <f>+AH13/(AH15-AH14)</f>
        <v>6.7312283077964956</v>
      </c>
      <c r="AI80" s="128">
        <f t="shared" ref="AI80:AJ80" si="82">+AI13/(AI15-AI14)</f>
        <v>5.938793526238352</v>
      </c>
      <c r="AJ80" s="128">
        <f t="shared" si="82"/>
        <v>6.5131534488584251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F83" si="83">+SUM(C6:F6)/F56</f>
        <v>0.60648186992739939</v>
      </c>
      <c r="G83" s="130">
        <f t="shared" si="83"/>
        <v>0.61595434706849217</v>
      </c>
      <c r="H83" s="130">
        <f t="shared" si="83"/>
        <v>0.63601281142023525</v>
      </c>
      <c r="I83" s="130">
        <f t="shared" si="83"/>
        <v>0.61709157315849983</v>
      </c>
      <c r="J83" s="130">
        <f t="shared" si="83"/>
        <v>0.63404570116112535</v>
      </c>
      <c r="K83" s="130">
        <f t="shared" si="83"/>
        <v>0.61308901421909789</v>
      </c>
      <c r="L83" s="130">
        <f t="shared" si="83"/>
        <v>0.61823988442400946</v>
      </c>
      <c r="M83" s="130">
        <f t="shared" si="83"/>
        <v>0.63112733526229581</v>
      </c>
      <c r="N83" s="130">
        <f t="shared" si="83"/>
        <v>0.61254021528444513</v>
      </c>
      <c r="O83" s="130">
        <f t="shared" si="83"/>
        <v>0.62567708963954349</v>
      </c>
      <c r="P83" s="130">
        <f t="shared" si="83"/>
        <v>0.57255788020856735</v>
      </c>
      <c r="Q83" s="130">
        <f t="shared" si="83"/>
        <v>0.56568043452858452</v>
      </c>
      <c r="R83" s="130">
        <f t="shared" si="83"/>
        <v>0.56908101587627702</v>
      </c>
      <c r="S83" s="130">
        <f t="shared" si="83"/>
        <v>0.59476101128056824</v>
      </c>
      <c r="T83" s="130">
        <f t="shared" si="83"/>
        <v>0.65460195979712499</v>
      </c>
      <c r="U83" s="130">
        <f t="shared" si="83"/>
        <v>0.72801240771337161</v>
      </c>
      <c r="V83" s="130">
        <f t="shared" si="83"/>
        <v>0.7825202907936486</v>
      </c>
      <c r="W83" s="130">
        <f t="shared" si="83"/>
        <v>0.78144344468165117</v>
      </c>
      <c r="X83" s="130">
        <f t="shared" si="83"/>
        <v>0.84804649776931973</v>
      </c>
      <c r="Y83" s="130">
        <f t="shared" si="83"/>
        <v>0.88418676123152817</v>
      </c>
      <c r="Z83" s="130">
        <f t="shared" si="83"/>
        <v>0.86020404846712795</v>
      </c>
      <c r="AA83" s="130">
        <f t="shared" si="83"/>
        <v>0.84293485536412005</v>
      </c>
      <c r="AB83" s="130">
        <f t="shared" si="83"/>
        <v>0.8329696992906378</v>
      </c>
      <c r="AC83" s="130">
        <f t="shared" si="83"/>
        <v>0.82295622504641275</v>
      </c>
      <c r="AD83" s="130">
        <f t="shared" si="83"/>
        <v>0.80212934867158481</v>
      </c>
      <c r="AE83" s="130">
        <f t="shared" si="83"/>
        <v>0.83526522011709736</v>
      </c>
      <c r="AF83" s="130">
        <f t="shared" si="83"/>
        <v>0.83387488770695217</v>
      </c>
      <c r="AG83" s="130">
        <f>+SUM(AD6:AG6)/AG56</f>
        <v>0.7923636598564533</v>
      </c>
      <c r="AH83" s="130">
        <f>+SUM(AE6:AH6)/AH56</f>
        <v>0.79368260001633273</v>
      </c>
      <c r="AI83" s="130">
        <f t="shared" ref="AI83" si="84">+SUM(AF6:AI6)/AI56</f>
        <v>0.77651542498091697</v>
      </c>
      <c r="AJ83" s="130">
        <f t="shared" ref="AJ83" si="85">+SUM(AG6:AJ6)/AJ56</f>
        <v>0.79410070859059256</v>
      </c>
    </row>
    <row r="84" spans="2:36">
      <c r="B84" s="106" t="s">
        <v>318</v>
      </c>
      <c r="C84" s="102"/>
      <c r="D84" s="102"/>
      <c r="E84" s="102"/>
      <c r="F84" s="126">
        <f t="shared" ref="F84:O85" si="86">+SUM(C6:F6)/F46</f>
        <v>3.8009016852721866</v>
      </c>
      <c r="G84" s="126">
        <f t="shared" si="86"/>
        <v>4.4824451130507317</v>
      </c>
      <c r="H84" s="126">
        <f t="shared" si="86"/>
        <v>4.6739896996663415</v>
      </c>
      <c r="I84" s="126">
        <f t="shared" si="86"/>
        <v>4.3643944204616734</v>
      </c>
      <c r="J84" s="126">
        <f t="shared" si="86"/>
        <v>4.4179881750964727</v>
      </c>
      <c r="K84" s="126">
        <f t="shared" si="86"/>
        <v>4.3912055375202543</v>
      </c>
      <c r="L84" s="126">
        <f t="shared" si="86"/>
        <v>4.5077002463926519</v>
      </c>
      <c r="M84" s="126">
        <f t="shared" si="86"/>
        <v>4.447796095372107</v>
      </c>
      <c r="N84" s="126">
        <f t="shared" si="86"/>
        <v>4.4994834431980264</v>
      </c>
      <c r="O84" s="126">
        <f t="shared" si="86"/>
        <v>4.8601646025588252</v>
      </c>
      <c r="P84" s="126">
        <f t="shared" ref="P84:AJ85" si="87">+SUM(M6:P6)/P46</f>
        <v>5.0628554500976861</v>
      </c>
      <c r="Q84" s="126">
        <f t="shared" si="87"/>
        <v>4.9519712388312556</v>
      </c>
      <c r="R84" s="126">
        <f t="shared" si="87"/>
        <v>5.0793619812352766</v>
      </c>
      <c r="S84" s="126">
        <f t="shared" si="87"/>
        <v>4.4468085106382977</v>
      </c>
      <c r="T84" s="126">
        <f t="shared" si="87"/>
        <v>4.5474433685767499</v>
      </c>
      <c r="U84" s="126">
        <f t="shared" si="87"/>
        <v>4.8951504734944224</v>
      </c>
      <c r="V84" s="126">
        <f t="shared" si="87"/>
        <v>5.0423149565274024</v>
      </c>
      <c r="W84" s="126">
        <f t="shared" si="87"/>
        <v>4.4671337071797783</v>
      </c>
      <c r="X84" s="126">
        <f t="shared" si="87"/>
        <v>4.6604389525597778</v>
      </c>
      <c r="Y84" s="126">
        <f t="shared" si="87"/>
        <v>5.1736275296766996</v>
      </c>
      <c r="Z84" s="126">
        <f t="shared" si="87"/>
        <v>4.5762647743163347</v>
      </c>
      <c r="AA84" s="126">
        <f t="shared" si="87"/>
        <v>4.4649576142482399</v>
      </c>
      <c r="AB84" s="126">
        <f t="shared" si="87"/>
        <v>4.7191771453367171</v>
      </c>
      <c r="AC84" s="126">
        <f t="shared" si="87"/>
        <v>4.7723391848286294</v>
      </c>
      <c r="AD84" s="126">
        <f t="shared" si="87"/>
        <v>4.7577641890696274</v>
      </c>
      <c r="AE84" s="126">
        <f t="shared" si="87"/>
        <v>5.0440379558415938</v>
      </c>
      <c r="AF84" s="126">
        <f t="shared" si="87"/>
        <v>4.6416245736684427</v>
      </c>
      <c r="AG84" s="126">
        <f>+SUM(AD6:AG6)/AG46</f>
        <v>4.2655476269077424</v>
      </c>
      <c r="AH84" s="126">
        <f>+SUM(AE6:AH6)/AH46</f>
        <v>4.6070724401734298</v>
      </c>
      <c r="AI84" s="126">
        <f t="shared" si="87"/>
        <v>4.4910391953103561</v>
      </c>
      <c r="AJ84" s="126">
        <f t="shared" si="87"/>
        <v>4.3977759770813165</v>
      </c>
    </row>
    <row r="85" spans="2:36">
      <c r="B85" s="106" t="s">
        <v>319</v>
      </c>
      <c r="C85" s="102"/>
      <c r="D85" s="102"/>
      <c r="E85" s="102"/>
      <c r="F85" s="126">
        <f t="shared" si="86"/>
        <v>5.7407445677353985</v>
      </c>
      <c r="G85" s="126">
        <f t="shared" si="86"/>
        <v>5.2647976750986114</v>
      </c>
      <c r="H85" s="126">
        <f t="shared" si="86"/>
        <v>4.9598326004891913</v>
      </c>
      <c r="I85" s="126">
        <f t="shared" si="86"/>
        <v>4.357957908252831</v>
      </c>
      <c r="J85" s="126">
        <f t="shared" si="86"/>
        <v>4.4106259004792756</v>
      </c>
      <c r="K85" s="126">
        <f t="shared" si="86"/>
        <v>4.1684772933824288</v>
      </c>
      <c r="L85" s="126">
        <f t="shared" si="86"/>
        <v>4.2868356461814408</v>
      </c>
      <c r="M85" s="126">
        <f t="shared" si="86"/>
        <v>4.2244598415181809</v>
      </c>
      <c r="N85" s="126">
        <f t="shared" si="86"/>
        <v>4.1872808367724357</v>
      </c>
      <c r="O85" s="126">
        <f t="shared" si="86"/>
        <v>4.2158991170847191</v>
      </c>
      <c r="P85" s="126">
        <f t="shared" si="87"/>
        <v>3.944771070091309</v>
      </c>
      <c r="Q85" s="126">
        <f t="shared" si="87"/>
        <v>4.2138922280616349</v>
      </c>
      <c r="R85" s="126">
        <f t="shared" si="87"/>
        <v>4.2168266038988476</v>
      </c>
      <c r="S85" s="126">
        <f t="shared" si="87"/>
        <v>4.1908752944724856</v>
      </c>
      <c r="T85" s="126">
        <f t="shared" si="87"/>
        <v>4.3809179510569027</v>
      </c>
      <c r="U85" s="126">
        <f t="shared" si="87"/>
        <v>4.8925568485107291</v>
      </c>
      <c r="V85" s="126">
        <f t="shared" si="87"/>
        <v>5.2812565913521459</v>
      </c>
      <c r="W85" s="126">
        <f t="shared" si="87"/>
        <v>4.7543777576949653</v>
      </c>
      <c r="X85" s="126">
        <f t="shared" si="87"/>
        <v>4.5918268761666807</v>
      </c>
      <c r="Y85" s="126">
        <f t="shared" si="87"/>
        <v>4.4727063557998807</v>
      </c>
      <c r="Z85" s="126">
        <f t="shared" si="87"/>
        <v>4.2865655574632759</v>
      </c>
      <c r="AA85" s="126">
        <f t="shared" si="87"/>
        <v>3.9340165612491216</v>
      </c>
      <c r="AB85" s="126">
        <f t="shared" si="87"/>
        <v>3.7803940344753433</v>
      </c>
      <c r="AC85" s="126">
        <f t="shared" si="87"/>
        <v>3.6790148103006657</v>
      </c>
      <c r="AD85" s="126">
        <f t="shared" si="87"/>
        <v>3.9366863050815928</v>
      </c>
      <c r="AE85" s="126">
        <f t="shared" si="87"/>
        <v>4.3761084480294032</v>
      </c>
      <c r="AF85" s="126">
        <f t="shared" si="87"/>
        <v>4.7404158443190072</v>
      </c>
      <c r="AG85" s="126">
        <f t="shared" si="87"/>
        <v>4.6435895626815302</v>
      </c>
      <c r="AH85" s="126">
        <f>+SUM(AE7:AH7)/AH47</f>
        <v>4.588941755488058</v>
      </c>
      <c r="AI85" s="126">
        <f t="shared" si="87"/>
        <v>4.6378753093413634</v>
      </c>
      <c r="AJ85" s="126">
        <f t="shared" si="87"/>
        <v>5.0882053090536035</v>
      </c>
    </row>
    <row r="86" spans="2:36">
      <c r="B86" s="106" t="s">
        <v>320</v>
      </c>
      <c r="C86" s="102"/>
      <c r="D86" s="102"/>
      <c r="E86" s="102"/>
      <c r="F86" s="126">
        <f t="shared" ref="F86:AJ86" si="88">+SUM(C7:F7)/F58</f>
        <v>4.6247858520002367</v>
      </c>
      <c r="G86" s="126">
        <f t="shared" si="88"/>
        <v>4.9793800177782792</v>
      </c>
      <c r="H86" s="126">
        <f t="shared" si="88"/>
        <v>5.1511556195119086</v>
      </c>
      <c r="I86" s="126">
        <f t="shared" si="88"/>
        <v>4.9984381022510886</v>
      </c>
      <c r="J86" s="126">
        <f t="shared" si="88"/>
        <v>4.3713485015165752</v>
      </c>
      <c r="K86" s="126">
        <f t="shared" si="88"/>
        <v>4.9404192472870516</v>
      </c>
      <c r="L86" s="126">
        <f t="shared" si="88"/>
        <v>5.0717815838410463</v>
      </c>
      <c r="M86" s="126">
        <f t="shared" si="88"/>
        <v>5.3975823451134639</v>
      </c>
      <c r="N86" s="126">
        <f t="shared" si="88"/>
        <v>4.6979861066026096</v>
      </c>
      <c r="O86" s="126">
        <f t="shared" si="88"/>
        <v>5.2160103777488853</v>
      </c>
      <c r="P86" s="126">
        <f t="shared" si="88"/>
        <v>5.2402538107451955</v>
      </c>
      <c r="Q86" s="126">
        <f t="shared" si="88"/>
        <v>5.4393145678379069</v>
      </c>
      <c r="R86" s="126">
        <f t="shared" si="88"/>
        <v>4.5386078465507964</v>
      </c>
      <c r="S86" s="126">
        <f t="shared" si="88"/>
        <v>4.413269713397483</v>
      </c>
      <c r="T86" s="126">
        <f t="shared" si="88"/>
        <v>4.6697120888624024</v>
      </c>
      <c r="U86" s="126">
        <f t="shared" si="88"/>
        <v>4.9214117576309482</v>
      </c>
      <c r="V86" s="126">
        <f t="shared" si="88"/>
        <v>5.261962783865366</v>
      </c>
      <c r="W86" s="126">
        <f t="shared" si="88"/>
        <v>4.4527834066048966</v>
      </c>
      <c r="X86" s="126">
        <f t="shared" si="88"/>
        <v>4.85711602724081</v>
      </c>
      <c r="Y86" s="126">
        <f t="shared" si="88"/>
        <v>4.9844593352331676</v>
      </c>
      <c r="Z86" s="126">
        <f t="shared" si="88"/>
        <v>5.0457928454794221</v>
      </c>
      <c r="AA86" s="126">
        <f t="shared" si="88"/>
        <v>4.482557694209202</v>
      </c>
      <c r="AB86" s="126">
        <f t="shared" si="88"/>
        <v>4.7610389999027438</v>
      </c>
      <c r="AC86" s="126">
        <f t="shared" si="88"/>
        <v>5.0480388167864341</v>
      </c>
      <c r="AD86" s="126">
        <f t="shared" si="88"/>
        <v>5.1902439181808351</v>
      </c>
      <c r="AE86" s="126">
        <f t="shared" si="88"/>
        <v>5.496611401878134</v>
      </c>
      <c r="AF86" s="126">
        <f t="shared" si="88"/>
        <v>5.6798903198943771</v>
      </c>
      <c r="AG86" s="126">
        <f t="shared" si="88"/>
        <v>5.220636887941434</v>
      </c>
      <c r="AH86" s="126">
        <f>+SUM(AE7:AH7)/AH58</f>
        <v>4.7635081955460246</v>
      </c>
      <c r="AI86" s="126">
        <f t="shared" si="88"/>
        <v>4.4583400210951112</v>
      </c>
      <c r="AJ86" s="126">
        <f t="shared" si="88"/>
        <v>4.6987771318776153</v>
      </c>
    </row>
    <row r="87" spans="2:36">
      <c r="B87" s="106" t="s">
        <v>321</v>
      </c>
      <c r="C87" s="102"/>
      <c r="D87" s="102"/>
      <c r="E87" s="102"/>
      <c r="F87" s="126">
        <f t="shared" ref="F87:AE89" si="89">365/F84</f>
        <v>96.029845079737171</v>
      </c>
      <c r="G87" s="126">
        <f t="shared" si="89"/>
        <v>81.428771751670752</v>
      </c>
      <c r="H87" s="126">
        <f t="shared" si="89"/>
        <v>78.091742484168492</v>
      </c>
      <c r="I87" s="126">
        <f t="shared" si="89"/>
        <v>83.631304789677941</v>
      </c>
      <c r="J87" s="126">
        <f t="shared" si="89"/>
        <v>82.616789709272979</v>
      </c>
      <c r="K87" s="126">
        <f t="shared" si="89"/>
        <v>83.120682209313784</v>
      </c>
      <c r="L87" s="126">
        <f t="shared" si="89"/>
        <v>80.972553641315471</v>
      </c>
      <c r="M87" s="126">
        <f t="shared" si="89"/>
        <v>82.063114444427725</v>
      </c>
      <c r="N87" s="126">
        <f t="shared" si="89"/>
        <v>81.120422956946086</v>
      </c>
      <c r="O87" s="126">
        <f t="shared" si="89"/>
        <v>75.100337097190362</v>
      </c>
      <c r="P87" s="126">
        <f t="shared" si="89"/>
        <v>72.09370356267182</v>
      </c>
      <c r="Q87" s="126">
        <f t="shared" si="89"/>
        <v>73.70802098724343</v>
      </c>
      <c r="R87" s="126">
        <f t="shared" si="89"/>
        <v>71.859418830243271</v>
      </c>
      <c r="S87" s="126">
        <f t="shared" si="89"/>
        <v>82.081339712918663</v>
      </c>
      <c r="T87" s="126">
        <f t="shared" si="89"/>
        <v>80.264880816808727</v>
      </c>
      <c r="U87" s="126">
        <f t="shared" si="89"/>
        <v>74.563591451652215</v>
      </c>
      <c r="V87" s="126">
        <f t="shared" si="89"/>
        <v>72.387386180131088</v>
      </c>
      <c r="W87" s="126">
        <f t="shared" si="89"/>
        <v>81.707874428149665</v>
      </c>
      <c r="X87" s="126">
        <f t="shared" si="89"/>
        <v>78.318802952996791</v>
      </c>
      <c r="Y87" s="126">
        <f t="shared" si="89"/>
        <v>70.550111678180457</v>
      </c>
      <c r="Z87" s="126">
        <f t="shared" si="89"/>
        <v>79.759371015530604</v>
      </c>
      <c r="AA87" s="126">
        <f t="shared" si="89"/>
        <v>81.747696514573661</v>
      </c>
      <c r="AB87" s="126">
        <f t="shared" si="89"/>
        <v>77.343992132331152</v>
      </c>
      <c r="AC87" s="126">
        <f t="shared" si="89"/>
        <v>76.482409540449893</v>
      </c>
      <c r="AD87" s="126">
        <f t="shared" si="89"/>
        <v>76.716706733499365</v>
      </c>
      <c r="AE87" s="126">
        <f t="shared" si="89"/>
        <v>72.362659281198859</v>
      </c>
      <c r="AF87" s="126">
        <f t="shared" ref="AF87:AI87" si="90">365/AF84</f>
        <v>78.636260689978073</v>
      </c>
      <c r="AG87" s="126">
        <f t="shared" si="90"/>
        <v>85.569317687961757</v>
      </c>
      <c r="AH87" s="126">
        <f t="shared" si="90"/>
        <v>79.226017116036459</v>
      </c>
      <c r="AI87" s="126">
        <f t="shared" si="90"/>
        <v>81.272949116351782</v>
      </c>
      <c r="AJ87" s="126">
        <f t="shared" ref="AJ87" si="91">365/AJ84</f>
        <v>82.996496843443239</v>
      </c>
    </row>
    <row r="88" spans="2:36">
      <c r="B88" s="106" t="s">
        <v>322</v>
      </c>
      <c r="C88" s="102"/>
      <c r="D88" s="102"/>
      <c r="E88" s="102"/>
      <c r="F88" s="126">
        <f t="shared" si="89"/>
        <v>63.580602776058491</v>
      </c>
      <c r="G88" s="126">
        <f t="shared" si="89"/>
        <v>69.328400163670764</v>
      </c>
      <c r="H88" s="126">
        <f t="shared" si="89"/>
        <v>73.591193372937596</v>
      </c>
      <c r="I88" s="126">
        <f t="shared" si="89"/>
        <v>83.754824549540871</v>
      </c>
      <c r="J88" s="126">
        <f t="shared" si="89"/>
        <v>82.754694738526268</v>
      </c>
      <c r="K88" s="126">
        <f t="shared" si="89"/>
        <v>87.561949918606359</v>
      </c>
      <c r="L88" s="126">
        <f t="shared" si="89"/>
        <v>85.144388571353062</v>
      </c>
      <c r="M88" s="126">
        <f t="shared" si="89"/>
        <v>86.401578827371878</v>
      </c>
      <c r="N88" s="126">
        <f t="shared" si="89"/>
        <v>87.168741297357712</v>
      </c>
      <c r="O88" s="126">
        <f t="shared" si="89"/>
        <v>86.577024227372007</v>
      </c>
      <c r="P88" s="126">
        <f t="shared" si="89"/>
        <v>92.527549384900396</v>
      </c>
      <c r="Q88" s="126">
        <f t="shared" si="89"/>
        <v>86.618257004616794</v>
      </c>
      <c r="R88" s="126">
        <f t="shared" si="89"/>
        <v>86.557981697071355</v>
      </c>
      <c r="S88" s="126">
        <f t="shared" si="89"/>
        <v>87.093977833559791</v>
      </c>
      <c r="T88" s="126">
        <f t="shared" si="89"/>
        <v>83.315872170567175</v>
      </c>
      <c r="U88" s="126">
        <f t="shared" si="89"/>
        <v>74.603118839815679</v>
      </c>
      <c r="V88" s="126">
        <f t="shared" si="89"/>
        <v>69.112339778694604</v>
      </c>
      <c r="W88" s="126">
        <f t="shared" si="89"/>
        <v>76.771350238051056</v>
      </c>
      <c r="X88" s="126">
        <f t="shared" si="89"/>
        <v>79.489059549367624</v>
      </c>
      <c r="Y88" s="126">
        <f t="shared" si="89"/>
        <v>81.606072691692475</v>
      </c>
      <c r="Z88" s="126">
        <f t="shared" si="89"/>
        <v>85.149753364789646</v>
      </c>
      <c r="AA88" s="126">
        <f t="shared" si="89"/>
        <v>92.780494010962144</v>
      </c>
      <c r="AB88" s="126">
        <f t="shared" si="89"/>
        <v>96.55078192150836</v>
      </c>
      <c r="AC88" s="126">
        <f t="shared" si="89"/>
        <v>99.211342932911577</v>
      </c>
      <c r="AD88" s="126">
        <f t="shared" si="89"/>
        <v>92.71757303314898</v>
      </c>
      <c r="AE88" s="126">
        <f t="shared" si="89"/>
        <v>83.407439357304412</v>
      </c>
      <c r="AF88" s="126">
        <f t="shared" ref="AF88:AI88" si="92">365/AF85</f>
        <v>76.997464354824913</v>
      </c>
      <c r="AG88" s="126">
        <f t="shared" si="92"/>
        <v>78.602984840293189</v>
      </c>
      <c r="AH88" s="126">
        <f t="shared" si="92"/>
        <v>79.539035239112621</v>
      </c>
      <c r="AI88" s="126">
        <f t="shared" si="92"/>
        <v>78.699830343613655</v>
      </c>
      <c r="AJ88" s="126">
        <f t="shared" ref="AJ88" si="93">365/AJ85</f>
        <v>71.734526779126625</v>
      </c>
    </row>
    <row r="89" spans="2:36">
      <c r="B89" s="106" t="s">
        <v>323</v>
      </c>
      <c r="C89" s="102"/>
      <c r="D89" s="102"/>
      <c r="E89" s="102"/>
      <c r="F89" s="126">
        <f t="shared" si="89"/>
        <v>78.922573213230223</v>
      </c>
      <c r="G89" s="126">
        <f t="shared" si="89"/>
        <v>73.302298418038248</v>
      </c>
      <c r="H89" s="126">
        <f t="shared" si="89"/>
        <v>70.857886455114539</v>
      </c>
      <c r="I89" s="126">
        <f t="shared" si="89"/>
        <v>73.022810832771782</v>
      </c>
      <c r="J89" s="126">
        <f t="shared" si="89"/>
        <v>83.498261434284771</v>
      </c>
      <c r="K89" s="126">
        <f t="shared" si="89"/>
        <v>73.880369606371687</v>
      </c>
      <c r="L89" s="126">
        <f t="shared" si="89"/>
        <v>71.9668215135503</v>
      </c>
      <c r="M89" s="126">
        <f t="shared" si="89"/>
        <v>67.622868288510986</v>
      </c>
      <c r="N89" s="126">
        <f t="shared" si="89"/>
        <v>77.692864925041889</v>
      </c>
      <c r="O89" s="126">
        <f t="shared" si="89"/>
        <v>69.976854639143937</v>
      </c>
      <c r="P89" s="126">
        <f t="shared" si="89"/>
        <v>69.653114750198483</v>
      </c>
      <c r="Q89" s="126">
        <f t="shared" si="89"/>
        <v>67.104043248060421</v>
      </c>
      <c r="R89" s="126">
        <f t="shared" si="89"/>
        <v>80.421136247184009</v>
      </c>
      <c r="S89" s="126">
        <f t="shared" si="89"/>
        <v>82.70511971927742</v>
      </c>
      <c r="T89" s="126">
        <f t="shared" si="89"/>
        <v>78.163277104503109</v>
      </c>
      <c r="U89" s="126">
        <f t="shared" si="89"/>
        <v>74.165710567510487</v>
      </c>
      <c r="V89" s="126">
        <f t="shared" si="89"/>
        <v>69.365750954984136</v>
      </c>
      <c r="W89" s="126">
        <f t="shared" si="89"/>
        <v>81.971200184268724</v>
      </c>
      <c r="X89" s="126">
        <f t="shared" si="89"/>
        <v>75.147473923398564</v>
      </c>
      <c r="Y89" s="126">
        <f t="shared" si="89"/>
        <v>73.227601120137479</v>
      </c>
      <c r="Z89" s="126">
        <f t="shared" si="89"/>
        <v>72.337492080557226</v>
      </c>
      <c r="AA89" s="126">
        <f t="shared" si="89"/>
        <v>81.426726636787237</v>
      </c>
      <c r="AB89" s="126">
        <f t="shared" si="89"/>
        <v>76.663938272183032</v>
      </c>
      <c r="AC89" s="126">
        <f t="shared" si="89"/>
        <v>72.305307714008009</v>
      </c>
      <c r="AD89" s="126">
        <f t="shared" si="89"/>
        <v>70.324247907010005</v>
      </c>
      <c r="AE89" s="126">
        <f t="shared" si="89"/>
        <v>66.404548787146084</v>
      </c>
      <c r="AF89" s="126">
        <f t="shared" ref="AF89:AI89" si="94">365/AF86</f>
        <v>64.261804267866125</v>
      </c>
      <c r="AG89" s="126">
        <f t="shared" si="94"/>
        <v>69.914841394748734</v>
      </c>
      <c r="AH89" s="126">
        <f t="shared" si="94"/>
        <v>76.624199018127499</v>
      </c>
      <c r="AI89" s="126">
        <f t="shared" si="94"/>
        <v>81.869036070143508</v>
      </c>
      <c r="AJ89" s="126">
        <f t="shared" ref="AJ89" si="95">365/AJ86</f>
        <v>77.679785560322429</v>
      </c>
    </row>
    <row r="90" spans="2:36">
      <c r="B90" s="108" t="s">
        <v>324</v>
      </c>
      <c r="C90" s="109"/>
      <c r="D90" s="109"/>
      <c r="E90" s="109"/>
      <c r="F90" s="131">
        <f t="shared" ref="F90:AE90" si="96">+F87+F88-F89</f>
        <v>80.687874642565433</v>
      </c>
      <c r="G90" s="131">
        <f t="shared" si="96"/>
        <v>77.454873497303282</v>
      </c>
      <c r="H90" s="131">
        <f t="shared" si="96"/>
        <v>80.825049401991549</v>
      </c>
      <c r="I90" s="131">
        <f t="shared" si="96"/>
        <v>94.363318506447044</v>
      </c>
      <c r="J90" s="131">
        <f t="shared" si="96"/>
        <v>81.873223013514476</v>
      </c>
      <c r="K90" s="131">
        <f t="shared" si="96"/>
        <v>96.802262521548471</v>
      </c>
      <c r="L90" s="131">
        <f t="shared" si="96"/>
        <v>94.150120699118233</v>
      </c>
      <c r="M90" s="131">
        <f t="shared" si="96"/>
        <v>100.84182498328862</v>
      </c>
      <c r="N90" s="131">
        <f t="shared" si="96"/>
        <v>90.596299329261896</v>
      </c>
      <c r="O90" s="131">
        <f t="shared" si="96"/>
        <v>91.700506685418418</v>
      </c>
      <c r="P90" s="131">
        <f t="shared" si="96"/>
        <v>94.968138197373719</v>
      </c>
      <c r="Q90" s="131">
        <f t="shared" si="96"/>
        <v>93.222234743799802</v>
      </c>
      <c r="R90" s="131">
        <f t="shared" si="96"/>
        <v>77.996264280130603</v>
      </c>
      <c r="S90" s="131">
        <f t="shared" si="96"/>
        <v>86.470197827201034</v>
      </c>
      <c r="T90" s="131">
        <f t="shared" si="96"/>
        <v>85.417475882872779</v>
      </c>
      <c r="U90" s="131">
        <f t="shared" si="96"/>
        <v>75.000999723957406</v>
      </c>
      <c r="V90" s="131">
        <f t="shared" si="96"/>
        <v>72.13397500384157</v>
      </c>
      <c r="W90" s="131">
        <f t="shared" si="96"/>
        <v>76.508024481931983</v>
      </c>
      <c r="X90" s="131">
        <f t="shared" si="96"/>
        <v>82.660388578965836</v>
      </c>
      <c r="Y90" s="131">
        <f t="shared" si="96"/>
        <v>78.928583249735453</v>
      </c>
      <c r="Z90" s="131">
        <f t="shared" si="96"/>
        <v>92.57163229976301</v>
      </c>
      <c r="AA90" s="131">
        <f t="shared" si="96"/>
        <v>93.101463888748583</v>
      </c>
      <c r="AB90" s="131">
        <f t="shared" si="96"/>
        <v>97.230835781656481</v>
      </c>
      <c r="AC90" s="131">
        <f t="shared" si="96"/>
        <v>103.38844475935348</v>
      </c>
      <c r="AD90" s="131">
        <f t="shared" si="96"/>
        <v>99.110031859638326</v>
      </c>
      <c r="AE90" s="131">
        <f t="shared" si="96"/>
        <v>89.365549851357187</v>
      </c>
      <c r="AF90" s="131">
        <f t="shared" ref="AF90:AG90" si="97">+AF87+AF88-AF89</f>
        <v>91.371920776936861</v>
      </c>
      <c r="AG90" s="131">
        <f t="shared" si="97"/>
        <v>94.257461133506197</v>
      </c>
      <c r="AH90" s="131">
        <f>+AH87+AH88-AH89</f>
        <v>82.140853337021568</v>
      </c>
      <c r="AI90" s="131">
        <f t="shared" ref="AI90:AJ90" si="98">+AI87+AI88-AI89</f>
        <v>78.103743389821929</v>
      </c>
      <c r="AJ90" s="131">
        <f t="shared" si="98"/>
        <v>77.051238062247435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J93" si="99">+SUM(C23:F23)/F65*100</f>
        <v>6.2957912793471893</v>
      </c>
      <c r="G93" s="126">
        <f t="shared" si="99"/>
        <v>6.3586977762144841</v>
      </c>
      <c r="H93" s="126">
        <f t="shared" si="99"/>
        <v>6.7785577664506951</v>
      </c>
      <c r="I93" s="126">
        <f t="shared" si="99"/>
        <v>5.9469474757588694</v>
      </c>
      <c r="J93" s="126">
        <f t="shared" si="99"/>
        <v>6.5809143852891268</v>
      </c>
      <c r="K93" s="126">
        <f t="shared" si="99"/>
        <v>7.0743923088657974</v>
      </c>
      <c r="L93" s="126">
        <f t="shared" si="99"/>
        <v>7.2905379242445614</v>
      </c>
      <c r="M93" s="126">
        <f t="shared" si="99"/>
        <v>8.2930865857874085</v>
      </c>
      <c r="N93" s="126">
        <f t="shared" si="99"/>
        <v>7.793850681816811</v>
      </c>
      <c r="O93" s="126">
        <f t="shared" si="99"/>
        <v>7.2016289825869064</v>
      </c>
      <c r="P93" s="126">
        <f t="shared" si="99"/>
        <v>6.1198628295537629</v>
      </c>
      <c r="Q93" s="126">
        <f t="shared" si="99"/>
        <v>5.7317262510178928</v>
      </c>
      <c r="R93" s="126">
        <f t="shared" si="99"/>
        <v>5.5289852612200709</v>
      </c>
      <c r="S93" s="126">
        <f t="shared" si="99"/>
        <v>7.1191987727531796</v>
      </c>
      <c r="T93" s="126">
        <f t="shared" si="99"/>
        <v>9.3976487536793805</v>
      </c>
      <c r="U93" s="126">
        <f t="shared" si="99"/>
        <v>11.311061901700029</v>
      </c>
      <c r="V93" s="126">
        <f t="shared" si="99"/>
        <v>12.116227862970188</v>
      </c>
      <c r="W93" s="126">
        <f t="shared" si="99"/>
        <v>12.70803351270739</v>
      </c>
      <c r="X93" s="126">
        <f t="shared" si="99"/>
        <v>15.046891517127698</v>
      </c>
      <c r="Y93" s="126">
        <f t="shared" si="99"/>
        <v>15.344995862978381</v>
      </c>
      <c r="Z93" s="126">
        <f t="shared" si="99"/>
        <v>14.803219426616252</v>
      </c>
      <c r="AA93" s="126">
        <f t="shared" si="99"/>
        <v>14.701079450363158</v>
      </c>
      <c r="AB93" s="126">
        <f t="shared" si="99"/>
        <v>11.713855256271392</v>
      </c>
      <c r="AC93" s="126">
        <f t="shared" si="99"/>
        <v>10.868629307597153</v>
      </c>
      <c r="AD93" s="126">
        <f t="shared" si="99"/>
        <v>7.6069461481422715</v>
      </c>
      <c r="AE93" s="126">
        <f t="shared" si="99"/>
        <v>6.0024779486077495</v>
      </c>
      <c r="AF93" s="126">
        <f t="shared" si="99"/>
        <v>4.7437228803889706</v>
      </c>
      <c r="AG93" s="126">
        <f t="shared" si="99"/>
        <v>3.5737509573021646</v>
      </c>
      <c r="AH93" s="126">
        <f>+SUM(AE23:AH23)/AH65*100</f>
        <v>6.9038884616312188</v>
      </c>
      <c r="AI93" s="126">
        <f t="shared" si="99"/>
        <v>6.8494257112157282</v>
      </c>
      <c r="AJ93" s="126">
        <f t="shared" si="99"/>
        <v>7.4864929640606874</v>
      </c>
    </row>
    <row r="94" spans="2:36">
      <c r="B94" s="106" t="s">
        <v>327</v>
      </c>
      <c r="C94" s="102"/>
      <c r="D94" s="102"/>
      <c r="E94" s="102"/>
      <c r="F94" s="132">
        <f t="shared" ref="F94:AJ94" si="100">+SUM(C23:F23)/SUM(C6:F6)*100</f>
        <v>3.7823786252312188</v>
      </c>
      <c r="G94" s="132">
        <f t="shared" si="100"/>
        <v>3.7484027951306738</v>
      </c>
      <c r="H94" s="132">
        <f t="shared" si="100"/>
        <v>3.8800306532871596</v>
      </c>
      <c r="I94" s="132">
        <f t="shared" si="100"/>
        <v>3.4460710722959003</v>
      </c>
      <c r="J94" s="132">
        <f t="shared" si="100"/>
        <v>3.6921786581216485</v>
      </c>
      <c r="K94" s="132">
        <f t="shared" si="100"/>
        <v>4.0133252214304074</v>
      </c>
      <c r="L94" s="132">
        <f t="shared" si="100"/>
        <v>4.1039223264881119</v>
      </c>
      <c r="M94" s="132">
        <f t="shared" si="100"/>
        <v>4.5820148009956485</v>
      </c>
      <c r="N94" s="132">
        <f t="shared" si="100"/>
        <v>4.42859088887956</v>
      </c>
      <c r="O94" s="132">
        <f t="shared" si="100"/>
        <v>3.8768370963127312</v>
      </c>
      <c r="P94" s="132">
        <f t="shared" si="100"/>
        <v>3.5411248978378782</v>
      </c>
      <c r="Q94" s="132">
        <f t="shared" si="100"/>
        <v>3.3588316364637341</v>
      </c>
      <c r="R94" s="132">
        <f t="shared" si="100"/>
        <v>3.2743858683364624</v>
      </c>
      <c r="S94" s="132">
        <f t="shared" si="100"/>
        <v>3.9838760094989709</v>
      </c>
      <c r="T94" s="132">
        <f t="shared" si="100"/>
        <v>4.7740663760607376</v>
      </c>
      <c r="U94" s="132">
        <f t="shared" si="100"/>
        <v>5.1833755812240367</v>
      </c>
      <c r="V94" s="132">
        <f t="shared" si="100"/>
        <v>5.1759039474776136</v>
      </c>
      <c r="W94" s="132">
        <f t="shared" si="100"/>
        <v>5.3229657370427255</v>
      </c>
      <c r="X94" s="132">
        <f t="shared" si="100"/>
        <v>5.8141861092350249</v>
      </c>
      <c r="Y94" s="132">
        <f t="shared" si="100"/>
        <v>5.632149336338248</v>
      </c>
      <c r="Z94" s="132">
        <f t="shared" si="100"/>
        <v>5.5119697644389305</v>
      </c>
      <c r="AA94" s="132">
        <f t="shared" si="100"/>
        <v>5.3715298675732432</v>
      </c>
      <c r="AB94" s="132">
        <f t="shared" si="100"/>
        <v>4.4234898688272111</v>
      </c>
      <c r="AC94" s="132">
        <f t="shared" si="100"/>
        <v>4.0648097984666816</v>
      </c>
      <c r="AD94" s="132">
        <f t="shared" si="100"/>
        <v>2.8961692846354286</v>
      </c>
      <c r="AE94" s="132">
        <f t="shared" si="100"/>
        <v>2.2468348623507293</v>
      </c>
      <c r="AF94" s="132">
        <f t="shared" si="100"/>
        <v>1.7617865878956009</v>
      </c>
      <c r="AG94" s="132">
        <f t="shared" si="100"/>
        <v>1.3926668856459592</v>
      </c>
      <c r="AH94" s="132">
        <f>+SUM(AE23:AH23)/SUM(AE6:AH6)*100</f>
        <v>2.7258696552061608</v>
      </c>
      <c r="AI94" s="132">
        <f t="shared" si="100"/>
        <v>2.7019361625502176</v>
      </c>
      <c r="AJ94" s="132">
        <f t="shared" si="100"/>
        <v>2.9057748267321339</v>
      </c>
    </row>
    <row r="95" spans="2:36">
      <c r="B95" s="106" t="s">
        <v>328</v>
      </c>
      <c r="C95" s="102"/>
      <c r="D95" s="102"/>
      <c r="E95" s="102"/>
      <c r="F95" s="126">
        <f t="shared" ref="F95:AJ95" si="101">+SUM(C6:F6)/F56</f>
        <v>0.60648186992739939</v>
      </c>
      <c r="G95" s="126">
        <f t="shared" si="101"/>
        <v>0.61595434706849217</v>
      </c>
      <c r="H95" s="126">
        <f t="shared" si="101"/>
        <v>0.63601281142023525</v>
      </c>
      <c r="I95" s="126">
        <f t="shared" si="101"/>
        <v>0.61709157315849983</v>
      </c>
      <c r="J95" s="126">
        <f t="shared" si="101"/>
        <v>0.63404570116112535</v>
      </c>
      <c r="K95" s="126">
        <f t="shared" si="101"/>
        <v>0.61308901421909789</v>
      </c>
      <c r="L95" s="126">
        <f t="shared" si="101"/>
        <v>0.61823988442400946</v>
      </c>
      <c r="M95" s="126">
        <f t="shared" si="101"/>
        <v>0.63112733526229581</v>
      </c>
      <c r="N95" s="126">
        <f t="shared" si="101"/>
        <v>0.61254021528444513</v>
      </c>
      <c r="O95" s="126">
        <f t="shared" si="101"/>
        <v>0.62567708963954349</v>
      </c>
      <c r="P95" s="126">
        <f t="shared" si="101"/>
        <v>0.57255788020856735</v>
      </c>
      <c r="Q95" s="126">
        <f t="shared" si="101"/>
        <v>0.56568043452858452</v>
      </c>
      <c r="R95" s="126">
        <f t="shared" si="101"/>
        <v>0.56908101587627702</v>
      </c>
      <c r="S95" s="126">
        <f t="shared" si="101"/>
        <v>0.59476101128056824</v>
      </c>
      <c r="T95" s="126">
        <f t="shared" si="101"/>
        <v>0.65460195979712499</v>
      </c>
      <c r="U95" s="126">
        <f t="shared" si="101"/>
        <v>0.72801240771337161</v>
      </c>
      <c r="V95" s="126">
        <f t="shared" si="101"/>
        <v>0.7825202907936486</v>
      </c>
      <c r="W95" s="126">
        <f t="shared" si="101"/>
        <v>0.78144344468165117</v>
      </c>
      <c r="X95" s="126">
        <f t="shared" si="101"/>
        <v>0.84804649776931973</v>
      </c>
      <c r="Y95" s="126">
        <f t="shared" si="101"/>
        <v>0.88418676123152817</v>
      </c>
      <c r="Z95" s="126">
        <f t="shared" si="101"/>
        <v>0.86020404846712795</v>
      </c>
      <c r="AA95" s="126">
        <f t="shared" si="101"/>
        <v>0.84293485536412005</v>
      </c>
      <c r="AB95" s="126">
        <f t="shared" si="101"/>
        <v>0.8329696992906378</v>
      </c>
      <c r="AC95" s="126">
        <f t="shared" si="101"/>
        <v>0.82295622504641275</v>
      </c>
      <c r="AD95" s="126">
        <f t="shared" si="101"/>
        <v>0.80212934867158481</v>
      </c>
      <c r="AE95" s="126">
        <f t="shared" si="101"/>
        <v>0.83526522011709736</v>
      </c>
      <c r="AF95" s="126">
        <f t="shared" si="101"/>
        <v>0.83387488770695217</v>
      </c>
      <c r="AG95" s="126">
        <f t="shared" si="101"/>
        <v>0.7923636598564533</v>
      </c>
      <c r="AH95" s="126">
        <f>+SUM(AE6:AH6)/AH56</f>
        <v>0.79368260001633273</v>
      </c>
      <c r="AI95" s="126">
        <f t="shared" si="101"/>
        <v>0.77651542498091697</v>
      </c>
      <c r="AJ95" s="126">
        <f t="shared" si="101"/>
        <v>0.79410070859059256</v>
      </c>
    </row>
    <row r="96" spans="2:36">
      <c r="B96" s="106" t="s">
        <v>329</v>
      </c>
      <c r="C96" s="102"/>
      <c r="D96" s="102"/>
      <c r="E96" s="102"/>
      <c r="F96" s="126">
        <f t="shared" ref="F96:AE96" si="102">+F56/F65</f>
        <v>2.7445269417314466</v>
      </c>
      <c r="G96" s="126">
        <f t="shared" si="102"/>
        <v>2.754060054534905</v>
      </c>
      <c r="H96" s="126">
        <f t="shared" si="102"/>
        <v>2.7468584550369868</v>
      </c>
      <c r="I96" s="126">
        <f t="shared" si="102"/>
        <v>2.7965349849347172</v>
      </c>
      <c r="J96" s="126">
        <f t="shared" si="102"/>
        <v>2.8111432108955841</v>
      </c>
      <c r="K96" s="126">
        <f t="shared" si="102"/>
        <v>2.8751549254725939</v>
      </c>
      <c r="L96" s="126">
        <f t="shared" si="102"/>
        <v>2.87344852634391</v>
      </c>
      <c r="M96" s="126">
        <f t="shared" si="102"/>
        <v>2.8677594619882862</v>
      </c>
      <c r="N96" s="126">
        <f t="shared" si="102"/>
        <v>2.8731077397214833</v>
      </c>
      <c r="O96" s="126">
        <f t="shared" si="102"/>
        <v>2.9689503724390232</v>
      </c>
      <c r="P96" s="126">
        <f t="shared" si="102"/>
        <v>3.0184295701345301</v>
      </c>
      <c r="Q96" s="126">
        <f t="shared" si="102"/>
        <v>3.0166577947611399</v>
      </c>
      <c r="R96" s="126">
        <f t="shared" si="102"/>
        <v>2.9671634921892389</v>
      </c>
      <c r="S96" s="126">
        <f t="shared" si="102"/>
        <v>3.0045733740798681</v>
      </c>
      <c r="T96" s="126">
        <f t="shared" si="102"/>
        <v>3.0071386648406864</v>
      </c>
      <c r="U96" s="126">
        <f t="shared" si="102"/>
        <v>2.9974498074022438</v>
      </c>
      <c r="V96" s="126">
        <f t="shared" si="102"/>
        <v>2.9914766435391127</v>
      </c>
      <c r="W96" s="126">
        <f t="shared" si="102"/>
        <v>3.055111946140598</v>
      </c>
      <c r="X96" s="126">
        <f t="shared" si="102"/>
        <v>3.0516744086102143</v>
      </c>
      <c r="Y96" s="126">
        <f t="shared" si="102"/>
        <v>3.0814037451767811</v>
      </c>
      <c r="Z96" s="126">
        <f t="shared" si="102"/>
        <v>3.1221076102472458</v>
      </c>
      <c r="AA96" s="126">
        <f t="shared" si="102"/>
        <v>3.2468125612708594</v>
      </c>
      <c r="AB96" s="126">
        <f t="shared" si="102"/>
        <v>3.1791104226891642</v>
      </c>
      <c r="AC96" s="126">
        <f t="shared" si="102"/>
        <v>3.2490606112830451</v>
      </c>
      <c r="AD96" s="126">
        <f t="shared" si="102"/>
        <v>3.2744773572275725</v>
      </c>
      <c r="AE96" s="126">
        <f t="shared" si="102"/>
        <v>3.1984165304018775</v>
      </c>
      <c r="AF96" s="126">
        <f t="shared" ref="AF96:AG96" si="103">+AF56/AF65</f>
        <v>3.228978220905661</v>
      </c>
      <c r="AG96" s="126">
        <f t="shared" si="103"/>
        <v>3.2385640168631307</v>
      </c>
      <c r="AH96" s="126">
        <f>+AH56/AH65</f>
        <v>3.1911103459179326</v>
      </c>
      <c r="AI96" s="126">
        <f t="shared" ref="AI96:AJ96" si="104">+AI56/AI65</f>
        <v>3.2645925757227685</v>
      </c>
      <c r="AJ96" s="126">
        <f t="shared" si="104"/>
        <v>3.2444484646248699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14.664347732660039</v>
      </c>
      <c r="G97" s="126">
        <f t="shared" ref="G97:AJ97" si="105">+SUM(D21:G21)/SUM(D20:G20)*100</f>
        <v>14.41699671074713</v>
      </c>
      <c r="H97" s="126">
        <f t="shared" si="105"/>
        <v>18.579661350175712</v>
      </c>
      <c r="I97" s="126">
        <f t="shared" si="105"/>
        <v>19.556096160942477</v>
      </c>
      <c r="J97" s="126">
        <f t="shared" si="105"/>
        <v>27.341988693652358</v>
      </c>
      <c r="K97" s="126">
        <f t="shared" si="105"/>
        <v>28.744644277394361</v>
      </c>
      <c r="L97" s="126">
        <f t="shared" si="105"/>
        <v>26.450215800713167</v>
      </c>
      <c r="M97" s="126">
        <f t="shared" si="105"/>
        <v>25.525803930123065</v>
      </c>
      <c r="N97" s="126">
        <f t="shared" si="105"/>
        <v>23.701751901602201</v>
      </c>
      <c r="O97" s="126">
        <f t="shared" si="105"/>
        <v>22.677695544913657</v>
      </c>
      <c r="P97" s="126">
        <f t="shared" si="105"/>
        <v>24.113360323886639</v>
      </c>
      <c r="Q97" s="126">
        <f t="shared" si="105"/>
        <v>21.28187018857264</v>
      </c>
      <c r="R97" s="126">
        <f t="shared" si="105"/>
        <v>23.992882336118967</v>
      </c>
      <c r="S97" s="126">
        <f t="shared" si="105"/>
        <v>22.599792333465356</v>
      </c>
      <c r="T97" s="126">
        <f t="shared" si="105"/>
        <v>20.089001079983866</v>
      </c>
      <c r="U97" s="126">
        <f t="shared" si="105"/>
        <v>19.97087338555605</v>
      </c>
      <c r="V97" s="126">
        <f t="shared" si="105"/>
        <v>22.2932105773796</v>
      </c>
      <c r="W97" s="126">
        <f t="shared" si="105"/>
        <v>22.861472074353646</v>
      </c>
      <c r="X97" s="126">
        <f t="shared" si="105"/>
        <v>23.674445344552748</v>
      </c>
      <c r="Y97" s="126">
        <f t="shared" si="105"/>
        <v>25.022801010720215</v>
      </c>
      <c r="Z97" s="126">
        <f t="shared" si="105"/>
        <v>24.30711473531527</v>
      </c>
      <c r="AA97" s="126">
        <f t="shared" si="105"/>
        <v>24.844714461656558</v>
      </c>
      <c r="AB97" s="126">
        <f t="shared" si="105"/>
        <v>26.573066434776738</v>
      </c>
      <c r="AC97" s="126">
        <f t="shared" si="105"/>
        <v>27.371462792090373</v>
      </c>
      <c r="AD97" s="126">
        <f t="shared" si="105"/>
        <v>24.227668985908551</v>
      </c>
      <c r="AE97" s="126">
        <f t="shared" si="105"/>
        <v>24.790516135488978</v>
      </c>
      <c r="AF97" s="126">
        <f t="shared" si="105"/>
        <v>26.710735527942997</v>
      </c>
      <c r="AG97" s="126">
        <f t="shared" si="105"/>
        <v>27.403569050323721</v>
      </c>
      <c r="AH97" s="126">
        <f>+SUM(AE21:AH21)/SUM(AE20:AH20)*100</f>
        <v>27.439468270295929</v>
      </c>
      <c r="AI97" s="126">
        <f t="shared" si="105"/>
        <v>26.03770910680047</v>
      </c>
      <c r="AJ97" s="126">
        <f t="shared" si="105"/>
        <v>26.37396698072693</v>
      </c>
    </row>
    <row r="98" spans="2:36">
      <c r="B98" s="106" t="s">
        <v>331</v>
      </c>
      <c r="C98" s="102"/>
      <c r="D98" s="102"/>
      <c r="E98" s="102"/>
      <c r="F98" s="122">
        <f>+SUM(C11:F11)*(1-F97%)</f>
        <v>139779.79841390287</v>
      </c>
      <c r="G98" s="122">
        <f t="shared" ref="G98:AF98" si="106">+SUM(D11:G11)*(1-G97%)</f>
        <v>142136.25186279116</v>
      </c>
      <c r="H98" s="122">
        <f t="shared" si="106"/>
        <v>148376.35413850727</v>
      </c>
      <c r="I98" s="122">
        <f t="shared" si="106"/>
        <v>141483.1291940576</v>
      </c>
      <c r="J98" s="122">
        <f t="shared" si="106"/>
        <v>145988.83579739206</v>
      </c>
      <c r="K98" s="122">
        <f t="shared" si="106"/>
        <v>152565.55469122817</v>
      </c>
      <c r="L98" s="122">
        <f t="shared" si="106"/>
        <v>164691.94128120109</v>
      </c>
      <c r="M98" s="122">
        <f t="shared" si="106"/>
        <v>182895.96493428588</v>
      </c>
      <c r="N98" s="122">
        <f t="shared" si="106"/>
        <v>165114.74976229973</v>
      </c>
      <c r="O98" s="122">
        <f t="shared" si="106"/>
        <v>154724.25088376142</v>
      </c>
      <c r="P98" s="122">
        <f t="shared" si="106"/>
        <v>144362.94898785427</v>
      </c>
      <c r="Q98" s="122">
        <f t="shared" si="106"/>
        <v>134965.38228688468</v>
      </c>
      <c r="R98" s="122">
        <f t="shared" si="106"/>
        <v>155991.68779511296</v>
      </c>
      <c r="S98" s="122">
        <f t="shared" si="106"/>
        <v>175572.3090645372</v>
      </c>
      <c r="T98" s="122">
        <f t="shared" si="106"/>
        <v>200177.85140462962</v>
      </c>
      <c r="U98" s="122">
        <f t="shared" si="106"/>
        <v>220693.12129958748</v>
      </c>
      <c r="V98" s="122">
        <f t="shared" si="106"/>
        <v>223235.28758540968</v>
      </c>
      <c r="W98" s="122">
        <f t="shared" si="106"/>
        <v>247669.44299615198</v>
      </c>
      <c r="X98" s="122">
        <f t="shared" si="106"/>
        <v>288396.87152115401</v>
      </c>
      <c r="Y98" s="122">
        <f t="shared" si="106"/>
        <v>305409.8730469626</v>
      </c>
      <c r="Z98" s="122">
        <f t="shared" si="106"/>
        <v>330111.81121634302</v>
      </c>
      <c r="AA98" s="122">
        <f t="shared" si="106"/>
        <v>337941.00229314895</v>
      </c>
      <c r="AB98" s="122">
        <f t="shared" si="106"/>
        <v>312961.01051103027</v>
      </c>
      <c r="AC98" s="122">
        <f t="shared" si="106"/>
        <v>322010.96656259266</v>
      </c>
      <c r="AD98" s="122">
        <f t="shared" si="106"/>
        <v>292663.05130882678</v>
      </c>
      <c r="AE98" s="122">
        <f t="shared" si="106"/>
        <v>277112.35167814541</v>
      </c>
      <c r="AF98" s="122">
        <f t="shared" si="106"/>
        <v>259060.69337789292</v>
      </c>
      <c r="AG98" s="122">
        <f>+SUM(AD11:AG11)*(1-AG97%)</f>
        <v>232148.14092656528</v>
      </c>
      <c r="AH98" s="122">
        <f>+SUM(AE11:AH11)*(1-AH97%)</f>
        <v>270843.79436619719</v>
      </c>
      <c r="AI98" s="122">
        <f t="shared" ref="AI98:AJ98" si="107">+SUM(AF11:AI11)*(1-AI97%)</f>
        <v>270809.22999090538</v>
      </c>
      <c r="AJ98" s="122">
        <f t="shared" si="107"/>
        <v>271809.64365923154</v>
      </c>
    </row>
    <row r="99" spans="2:36">
      <c r="B99" s="106" t="s">
        <v>332</v>
      </c>
      <c r="C99" s="102"/>
      <c r="D99" s="102"/>
      <c r="E99" s="102"/>
      <c r="F99" s="122">
        <f>+F67+F71</f>
        <v>2821918</v>
      </c>
      <c r="G99" s="122">
        <f t="shared" ref="G99:AE99" si="108">+G67+G71</f>
        <v>2857859</v>
      </c>
      <c r="H99" s="122">
        <f t="shared" si="108"/>
        <v>2786767</v>
      </c>
      <c r="I99" s="122">
        <f t="shared" si="108"/>
        <v>2842768</v>
      </c>
      <c r="J99" s="122">
        <f t="shared" si="108"/>
        <v>2833696</v>
      </c>
      <c r="K99" s="122">
        <f t="shared" si="108"/>
        <v>2994417</v>
      </c>
      <c r="L99" s="122">
        <f t="shared" si="108"/>
        <v>3027129</v>
      </c>
      <c r="M99" s="122">
        <f t="shared" si="108"/>
        <v>3010582</v>
      </c>
      <c r="N99" s="122">
        <f t="shared" si="108"/>
        <v>2988650</v>
      </c>
      <c r="O99" s="122">
        <f t="shared" si="108"/>
        <v>2890532</v>
      </c>
      <c r="P99" s="122">
        <f t="shared" si="108"/>
        <v>3021626</v>
      </c>
      <c r="Q99" s="122">
        <f t="shared" si="108"/>
        <v>3080900</v>
      </c>
      <c r="R99" s="122">
        <f t="shared" si="108"/>
        <v>3106969</v>
      </c>
      <c r="S99" s="122">
        <f t="shared" si="108"/>
        <v>3099353</v>
      </c>
      <c r="T99" s="122">
        <f t="shared" si="108"/>
        <v>3151334</v>
      </c>
      <c r="U99" s="122">
        <f t="shared" si="108"/>
        <v>3090170</v>
      </c>
      <c r="V99" s="122">
        <f t="shared" si="108"/>
        <v>3030844</v>
      </c>
      <c r="W99" s="122">
        <f t="shared" si="108"/>
        <v>3203583</v>
      </c>
      <c r="X99" s="122">
        <f t="shared" si="108"/>
        <v>3194335</v>
      </c>
      <c r="Y99" s="122">
        <f t="shared" si="108"/>
        <v>3209410</v>
      </c>
      <c r="Z99" s="122">
        <f t="shared" si="108"/>
        <v>3504601</v>
      </c>
      <c r="AA99" s="122">
        <f t="shared" si="108"/>
        <v>3591330</v>
      </c>
      <c r="AB99" s="122">
        <f t="shared" si="108"/>
        <v>3654323</v>
      </c>
      <c r="AC99" s="122">
        <f t="shared" si="108"/>
        <v>3777659</v>
      </c>
      <c r="AD99" s="122">
        <f t="shared" si="108"/>
        <v>3898964</v>
      </c>
      <c r="AE99" s="122">
        <f t="shared" si="108"/>
        <v>3730150</v>
      </c>
      <c r="AF99" s="122">
        <f t="shared" ref="AF99:AG99" si="109">+AF67+AF71</f>
        <v>3705512</v>
      </c>
      <c r="AG99" s="122">
        <f t="shared" si="109"/>
        <v>3813631</v>
      </c>
      <c r="AH99" s="122">
        <f>+AH67+AH71</f>
        <v>3678613</v>
      </c>
      <c r="AI99" s="122">
        <f t="shared" ref="AI99:AJ99" si="110">+AI67+AI71</f>
        <v>3790513</v>
      </c>
      <c r="AJ99" s="122">
        <f t="shared" si="110"/>
        <v>3798393</v>
      </c>
    </row>
    <row r="100" spans="2:36">
      <c r="B100" s="108" t="s">
        <v>333</v>
      </c>
      <c r="C100" s="109"/>
      <c r="D100" s="109"/>
      <c r="E100" s="109"/>
      <c r="F100" s="131">
        <f>+F98/F99*100</f>
        <v>4.9533614518176243</v>
      </c>
      <c r="G100" s="131">
        <f t="shared" ref="G100:AE100" si="111">+G98/G99*100</f>
        <v>4.9735222018577945</v>
      </c>
      <c r="H100" s="131">
        <f t="shared" si="111"/>
        <v>5.3243186150297914</v>
      </c>
      <c r="I100" s="131">
        <f t="shared" si="111"/>
        <v>4.9769495503698371</v>
      </c>
      <c r="J100" s="131">
        <f t="shared" si="111"/>
        <v>5.1518877041641753</v>
      </c>
      <c r="K100" s="131">
        <f t="shared" si="111"/>
        <v>5.0950002852384344</v>
      </c>
      <c r="L100" s="131">
        <f t="shared" si="111"/>
        <v>5.4405326393821039</v>
      </c>
      <c r="M100" s="131">
        <f t="shared" si="111"/>
        <v>6.0751032502780484</v>
      </c>
      <c r="N100" s="131">
        <f t="shared" si="111"/>
        <v>5.5247268754220045</v>
      </c>
      <c r="O100" s="131">
        <f t="shared" si="111"/>
        <v>5.3527949486032815</v>
      </c>
      <c r="P100" s="131">
        <f t="shared" si="111"/>
        <v>4.7776577573748131</v>
      </c>
      <c r="Q100" s="131">
        <f t="shared" si="111"/>
        <v>4.3807128529612989</v>
      </c>
      <c r="R100" s="131">
        <f t="shared" si="111"/>
        <v>5.020703064469358</v>
      </c>
      <c r="S100" s="131">
        <f t="shared" si="111"/>
        <v>5.6648051727098272</v>
      </c>
      <c r="T100" s="131">
        <f t="shared" si="111"/>
        <v>6.3521623352088232</v>
      </c>
      <c r="U100" s="131">
        <f t="shared" si="111"/>
        <v>7.1417792969185347</v>
      </c>
      <c r="V100" s="131">
        <f t="shared" si="111"/>
        <v>7.3654496102540961</v>
      </c>
      <c r="W100" s="131">
        <f t="shared" si="111"/>
        <v>7.7310137741445111</v>
      </c>
      <c r="X100" s="131">
        <f t="shared" si="111"/>
        <v>9.0283852983846096</v>
      </c>
      <c r="Y100" s="131">
        <f t="shared" si="111"/>
        <v>9.5160753237187716</v>
      </c>
      <c r="Z100" s="131">
        <f t="shared" si="111"/>
        <v>9.4193835822207159</v>
      </c>
      <c r="AA100" s="131">
        <f t="shared" si="111"/>
        <v>9.4099122690799497</v>
      </c>
      <c r="AB100" s="131">
        <f t="shared" si="111"/>
        <v>8.5641310445472456</v>
      </c>
      <c r="AC100" s="131">
        <f t="shared" si="111"/>
        <v>8.5240877104734096</v>
      </c>
      <c r="AD100" s="131">
        <f t="shared" si="111"/>
        <v>7.5061747507498593</v>
      </c>
      <c r="AE100" s="131">
        <f t="shared" si="111"/>
        <v>7.428986814957721</v>
      </c>
      <c r="AF100" s="131">
        <f t="shared" ref="AF100:AG100" si="112">+AF98/AF99*100</f>
        <v>6.9912253253502605</v>
      </c>
      <c r="AG100" s="131">
        <f t="shared" si="112"/>
        <v>6.0873257251833035</v>
      </c>
      <c r="AH100" s="131">
        <f>+AH98/AH99*100</f>
        <v>7.3626607193036389</v>
      </c>
      <c r="AI100" s="131">
        <f t="shared" ref="AI100:AJ100" si="113">+AI98/AI99*100</f>
        <v>7.144395230695828</v>
      </c>
      <c r="AJ100" s="131">
        <f t="shared" si="113"/>
        <v>7.1559115567881344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J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J104" s="102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J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J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J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J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J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J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</row>
    <row r="113" spans="2:36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</row>
    <row r="114" spans="2:36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</row>
    <row r="115" spans="2:36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</row>
    <row r="116" spans="2:36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</row>
    <row r="117" spans="2:36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</row>
    <row r="118" spans="2:36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</row>
    <row r="119" spans="2:36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</row>
    <row r="120" spans="2:36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</row>
    <row r="121" spans="2:36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</row>
    <row r="122" spans="2:36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</row>
    <row r="123" spans="2:36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</row>
    <row r="124" spans="2:36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</row>
    <row r="125" spans="2:36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</row>
    <row r="126" spans="2:36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</row>
    <row r="127" spans="2:36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</row>
    <row r="128" spans="2:36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</row>
    <row r="129" spans="2:36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</row>
    <row r="130" spans="2:36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</row>
    <row r="131" spans="2:36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</row>
    <row r="132" spans="2:36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</row>
    <row r="133" spans="2:36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</row>
    <row r="134" spans="2:36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</row>
    <row r="135" spans="2:36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</row>
    <row r="136" spans="2:36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</row>
    <row r="137" spans="2:36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</row>
    <row r="138" spans="2:36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</row>
    <row r="139" spans="2:36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</row>
    <row r="140" spans="2:36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</row>
    <row r="141" spans="2:36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</row>
    <row r="142" spans="2:36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</row>
    <row r="143" spans="2:36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</row>
    <row r="144" spans="2:36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</row>
    <row r="145" spans="2:36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</row>
    <row r="146" spans="2:36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</row>
    <row r="147" spans="2:36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</row>
    <row r="148" spans="2:36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</row>
    <row r="149" spans="2:36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</row>
    <row r="150" spans="2:36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J150" s="102"/>
    </row>
    <row r="151" spans="2:36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J151" s="102"/>
    </row>
    <row r="152" spans="2:36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6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6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6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6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6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6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6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6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A571-AD6D-49CF-9166-AF5EF45EEF49}">
  <dimension ref="A1:AW71"/>
  <sheetViews>
    <sheetView zoomScale="101" workbookViewId="0">
      <pane xSplit="1" ySplit="1" topLeftCell="AP48" activePane="bottomRight" state="frozen"/>
      <selection pane="topRight" activeCell="B1" sqref="B1"/>
      <selection pane="bottomLeft" activeCell="A2" sqref="A2"/>
      <selection pane="bottomRight" activeCell="AT34" sqref="AT34:AU3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101257</v>
      </c>
      <c r="C5" s="9">
        <v>70545</v>
      </c>
      <c r="D5" s="9">
        <v>104902</v>
      </c>
      <c r="E5" s="9">
        <v>89361</v>
      </c>
      <c r="F5" s="9">
        <v>133379</v>
      </c>
      <c r="G5" s="9">
        <v>169934</v>
      </c>
      <c r="H5" s="9">
        <v>80552</v>
      </c>
      <c r="I5" s="9">
        <v>115093</v>
      </c>
      <c r="J5" s="9">
        <v>93073</v>
      </c>
      <c r="K5" s="9">
        <v>110583</v>
      </c>
      <c r="L5" s="9">
        <v>97769</v>
      </c>
      <c r="M5" s="9">
        <v>112991</v>
      </c>
      <c r="N5" s="9">
        <v>126654</v>
      </c>
      <c r="O5" s="9">
        <v>88458</v>
      </c>
      <c r="P5" s="9">
        <v>124787</v>
      </c>
      <c r="Q5" s="9">
        <v>118384</v>
      </c>
      <c r="R5" s="9">
        <v>139142</v>
      </c>
      <c r="S5" s="9">
        <v>106046</v>
      </c>
      <c r="T5" s="9">
        <v>98143</v>
      </c>
      <c r="U5" s="9">
        <v>98868</v>
      </c>
      <c r="V5" s="9">
        <v>114094</v>
      </c>
      <c r="W5" s="9">
        <v>113415</v>
      </c>
      <c r="X5" s="9">
        <v>118357</v>
      </c>
      <c r="Y5" s="9">
        <v>116331</v>
      </c>
      <c r="Z5" s="9">
        <v>134592</v>
      </c>
      <c r="AA5" s="9">
        <v>177854</v>
      </c>
      <c r="AB5" s="9">
        <v>209816</v>
      </c>
      <c r="AC5" s="9">
        <v>215465</v>
      </c>
      <c r="AD5" s="9">
        <v>179752</v>
      </c>
      <c r="AE5" s="9">
        <v>156923</v>
      </c>
      <c r="AF5" s="9">
        <v>165792</v>
      </c>
      <c r="AG5" s="9">
        <v>149764</v>
      </c>
      <c r="AH5" s="9">
        <v>138008</v>
      </c>
      <c r="AI5" s="9">
        <v>129074</v>
      </c>
      <c r="AJ5" s="9">
        <v>163368</v>
      </c>
      <c r="AK5" s="9">
        <v>208465</v>
      </c>
      <c r="AL5" s="9">
        <v>170974</v>
      </c>
      <c r="AM5" s="9">
        <v>193508</v>
      </c>
      <c r="AN5" s="9">
        <v>238561</v>
      </c>
      <c r="AO5" s="9">
        <v>244571</v>
      </c>
      <c r="AP5" s="9">
        <v>218901</v>
      </c>
      <c r="AQ5" s="9">
        <v>177872</v>
      </c>
      <c r="AR5" s="9">
        <v>218522</v>
      </c>
      <c r="AS5" s="9">
        <v>252567</v>
      </c>
      <c r="AT5" s="9">
        <v>271138</v>
      </c>
      <c r="AU5" s="9">
        <v>240709</v>
      </c>
    </row>
    <row r="6" spans="1:49">
      <c r="A6" s="8" t="s">
        <v>1</v>
      </c>
      <c r="B6" s="9"/>
      <c r="C6" s="9"/>
      <c r="D6" s="9"/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500</v>
      </c>
      <c r="L6" s="9">
        <v>14772</v>
      </c>
      <c r="M6" s="9">
        <v>15223</v>
      </c>
      <c r="N6" s="9">
        <v>14108</v>
      </c>
      <c r="O6" s="9">
        <v>11270</v>
      </c>
      <c r="P6" s="9">
        <v>15737</v>
      </c>
      <c r="Q6" s="9">
        <v>20120</v>
      </c>
      <c r="R6" s="9">
        <v>27251</v>
      </c>
      <c r="S6" s="9">
        <v>23577</v>
      </c>
      <c r="T6" s="9">
        <v>26563</v>
      </c>
      <c r="U6" s="9">
        <v>2232</v>
      </c>
      <c r="V6" s="9">
        <v>17028</v>
      </c>
      <c r="W6" s="9">
        <v>224</v>
      </c>
      <c r="X6" s="9">
        <v>892</v>
      </c>
      <c r="Y6" s="9">
        <v>665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182</v>
      </c>
      <c r="AG6" s="9">
        <v>103</v>
      </c>
      <c r="AH6" s="9">
        <v>0</v>
      </c>
      <c r="AI6" s="9">
        <v>0</v>
      </c>
      <c r="AJ6" s="9">
        <v>0</v>
      </c>
      <c r="AK6" s="9">
        <v>48</v>
      </c>
      <c r="AL6" s="9">
        <v>199</v>
      </c>
      <c r="AM6" s="9">
        <v>58</v>
      </c>
      <c r="AN6" s="9">
        <v>626</v>
      </c>
      <c r="AO6" s="9">
        <v>0</v>
      </c>
      <c r="AP6" s="9">
        <v>0</v>
      </c>
      <c r="AQ6" s="9">
        <v>0</v>
      </c>
      <c r="AR6" s="9">
        <v>10513</v>
      </c>
      <c r="AS6" s="9">
        <v>1262</v>
      </c>
      <c r="AT6" s="9">
        <v>1202</v>
      </c>
      <c r="AU6" s="9">
        <v>0</v>
      </c>
    </row>
    <row r="7" spans="1:49">
      <c r="A7" s="8" t="s">
        <v>171</v>
      </c>
      <c r="B7" s="9"/>
      <c r="C7" s="9"/>
      <c r="D7" s="9"/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4</v>
      </c>
      <c r="AU7" s="9">
        <v>0</v>
      </c>
    </row>
    <row r="8" spans="1:49">
      <c r="A8" s="8" t="s">
        <v>2</v>
      </c>
      <c r="B8" s="9">
        <v>134623</v>
      </c>
      <c r="C8" s="9">
        <v>142160</v>
      </c>
      <c r="D8" s="9">
        <v>147256</v>
      </c>
      <c r="E8" s="9">
        <v>164728</v>
      </c>
      <c r="F8" s="9">
        <v>160976</v>
      </c>
      <c r="G8" s="9">
        <v>190618</v>
      </c>
      <c r="H8" s="9">
        <v>192829</v>
      </c>
      <c r="I8" s="9">
        <v>166709</v>
      </c>
      <c r="J8" s="9">
        <v>208211</v>
      </c>
      <c r="K8" s="9">
        <v>175845</v>
      </c>
      <c r="L8" s="9">
        <v>169434</v>
      </c>
      <c r="M8" s="9">
        <v>154605</v>
      </c>
      <c r="N8" s="9">
        <v>140222</v>
      </c>
      <c r="O8" s="9">
        <v>174970</v>
      </c>
      <c r="P8" s="9">
        <v>168839</v>
      </c>
      <c r="Q8" s="9">
        <v>184496</v>
      </c>
      <c r="R8" s="9">
        <v>184116</v>
      </c>
      <c r="S8" s="9">
        <v>174946</v>
      </c>
      <c r="T8" s="9">
        <v>198870</v>
      </c>
      <c r="U8" s="9">
        <v>210633</v>
      </c>
      <c r="V8" s="9">
        <v>202963</v>
      </c>
      <c r="W8" s="9">
        <v>200763</v>
      </c>
      <c r="X8" s="9">
        <v>200163</v>
      </c>
      <c r="Y8" s="9">
        <v>202629</v>
      </c>
      <c r="Z8" s="9">
        <v>196853</v>
      </c>
      <c r="AA8" s="9">
        <v>184210</v>
      </c>
      <c r="AB8" s="9">
        <v>206997</v>
      </c>
      <c r="AC8" s="9">
        <v>199009</v>
      </c>
      <c r="AD8" s="9">
        <v>244675</v>
      </c>
      <c r="AE8" s="9">
        <v>282974</v>
      </c>
      <c r="AF8" s="9">
        <v>288167</v>
      </c>
      <c r="AG8" s="9">
        <v>288973</v>
      </c>
      <c r="AH8" s="9">
        <v>364783</v>
      </c>
      <c r="AI8" s="9">
        <v>414202</v>
      </c>
      <c r="AJ8" s="9">
        <v>376685</v>
      </c>
      <c r="AK8" s="9">
        <v>447851</v>
      </c>
      <c r="AL8" s="9">
        <v>445651</v>
      </c>
      <c r="AM8" s="9">
        <v>363823</v>
      </c>
      <c r="AN8" s="9">
        <v>371167</v>
      </c>
      <c r="AO8" s="9">
        <v>421126</v>
      </c>
      <c r="AP8" s="9">
        <v>389849</v>
      </c>
      <c r="AQ8" s="9">
        <v>417689</v>
      </c>
      <c r="AR8" s="9">
        <v>444329</v>
      </c>
      <c r="AS8" s="9">
        <v>413036</v>
      </c>
      <c r="AT8" s="9">
        <v>428091</v>
      </c>
      <c r="AU8" s="9">
        <v>453002</v>
      </c>
    </row>
    <row r="9" spans="1:49">
      <c r="A9" s="8" t="s">
        <v>172</v>
      </c>
      <c r="B9" s="9">
        <v>945</v>
      </c>
      <c r="C9" s="9">
        <v>882</v>
      </c>
      <c r="D9" s="9">
        <v>1564</v>
      </c>
      <c r="E9" s="9">
        <v>1193</v>
      </c>
      <c r="F9" s="9">
        <v>381</v>
      </c>
      <c r="G9" s="9">
        <v>628</v>
      </c>
      <c r="H9" s="9">
        <v>349</v>
      </c>
      <c r="I9" s="9">
        <v>242</v>
      </c>
      <c r="J9" s="9">
        <v>246</v>
      </c>
      <c r="K9" s="9">
        <v>216</v>
      </c>
      <c r="L9" s="9">
        <v>62</v>
      </c>
      <c r="M9" s="9">
        <v>52</v>
      </c>
      <c r="N9" s="9">
        <v>62</v>
      </c>
      <c r="O9" s="9">
        <v>40</v>
      </c>
      <c r="P9" s="9">
        <v>52</v>
      </c>
      <c r="Q9" s="9">
        <v>70</v>
      </c>
      <c r="R9" s="9">
        <v>39</v>
      </c>
      <c r="S9" s="9">
        <v>39</v>
      </c>
      <c r="T9" s="9">
        <v>46</v>
      </c>
      <c r="U9" s="9">
        <v>45</v>
      </c>
      <c r="V9" s="9">
        <v>40</v>
      </c>
      <c r="W9" s="9">
        <v>54</v>
      </c>
      <c r="X9" s="9">
        <v>35</v>
      </c>
      <c r="Y9" s="9">
        <v>38</v>
      </c>
      <c r="Z9" s="9">
        <v>24</v>
      </c>
      <c r="AA9" s="9">
        <v>27</v>
      </c>
      <c r="AB9" s="9">
        <v>34</v>
      </c>
      <c r="AC9" s="9">
        <v>3378</v>
      </c>
      <c r="AD9" s="9">
        <v>1120</v>
      </c>
      <c r="AE9" s="9">
        <v>2419</v>
      </c>
      <c r="AF9" s="9">
        <v>2196</v>
      </c>
      <c r="AG9" s="9">
        <v>1922</v>
      </c>
      <c r="AH9" s="9">
        <v>5962</v>
      </c>
      <c r="AI9" s="9">
        <v>7352</v>
      </c>
      <c r="AJ9" s="9">
        <v>7004</v>
      </c>
      <c r="AK9" s="9">
        <v>6181</v>
      </c>
      <c r="AL9" s="9">
        <v>7215</v>
      </c>
      <c r="AM9" s="9">
        <v>7785</v>
      </c>
      <c r="AN9" s="9">
        <v>10981</v>
      </c>
      <c r="AO9" s="9">
        <v>12020</v>
      </c>
      <c r="AP9" s="9">
        <v>12042</v>
      </c>
      <c r="AQ9" s="9">
        <v>8010</v>
      </c>
      <c r="AR9" s="9">
        <v>8335</v>
      </c>
      <c r="AS9" s="9">
        <v>7702</v>
      </c>
      <c r="AT9" s="9">
        <v>8705</v>
      </c>
      <c r="AU9" s="9">
        <v>8788</v>
      </c>
    </row>
    <row r="10" spans="1:49">
      <c r="A10" s="8" t="s">
        <v>173</v>
      </c>
      <c r="B10" s="9">
        <v>84820</v>
      </c>
      <c r="C10" s="9">
        <v>96565</v>
      </c>
      <c r="D10" s="9">
        <v>77602</v>
      </c>
      <c r="E10" s="9">
        <v>79159</v>
      </c>
      <c r="F10" s="9">
        <v>83407</v>
      </c>
      <c r="G10" s="9">
        <v>101790</v>
      </c>
      <c r="H10" s="9">
        <v>107997</v>
      </c>
      <c r="I10" s="9">
        <v>99529</v>
      </c>
      <c r="J10" s="9">
        <v>96237</v>
      </c>
      <c r="K10" s="9">
        <v>101891</v>
      </c>
      <c r="L10" s="9">
        <v>93663</v>
      </c>
      <c r="M10" s="9">
        <v>87316</v>
      </c>
      <c r="N10" s="9">
        <v>102120</v>
      </c>
      <c r="O10" s="9">
        <v>103262</v>
      </c>
      <c r="P10" s="9">
        <v>94625</v>
      </c>
      <c r="Q10" s="9">
        <v>108060</v>
      </c>
      <c r="R10" s="9">
        <v>108123</v>
      </c>
      <c r="S10" s="9">
        <v>127545</v>
      </c>
      <c r="T10" s="9">
        <v>125860</v>
      </c>
      <c r="U10" s="9">
        <v>118933</v>
      </c>
      <c r="V10" s="9">
        <v>118263</v>
      </c>
      <c r="W10" s="9">
        <v>114185</v>
      </c>
      <c r="X10" s="9">
        <v>110200</v>
      </c>
      <c r="Y10" s="9">
        <v>109101</v>
      </c>
      <c r="Z10" s="9">
        <v>104505</v>
      </c>
      <c r="AA10" s="9">
        <v>128838</v>
      </c>
      <c r="AB10" s="9">
        <v>123131</v>
      </c>
      <c r="AC10" s="9">
        <v>132430</v>
      </c>
      <c r="AD10" s="9">
        <v>137258</v>
      </c>
      <c r="AE10" s="9">
        <v>146251</v>
      </c>
      <c r="AF10" s="9">
        <v>160932</v>
      </c>
      <c r="AG10" s="9">
        <v>184967</v>
      </c>
      <c r="AH10" s="9">
        <v>212325</v>
      </c>
      <c r="AI10" s="9">
        <v>220724</v>
      </c>
      <c r="AJ10" s="9">
        <v>227895</v>
      </c>
      <c r="AK10" s="9">
        <v>241529</v>
      </c>
      <c r="AL10" s="9">
        <v>244056</v>
      </c>
      <c r="AM10" s="9">
        <v>230339</v>
      </c>
      <c r="AN10" s="9">
        <v>212641</v>
      </c>
      <c r="AO10" s="9">
        <v>228101</v>
      </c>
      <c r="AP10" s="9">
        <v>239833</v>
      </c>
      <c r="AQ10" s="9">
        <v>240484</v>
      </c>
      <c r="AR10" s="9">
        <v>230287</v>
      </c>
      <c r="AS10" s="9">
        <v>247843</v>
      </c>
      <c r="AT10" s="9">
        <v>288381</v>
      </c>
      <c r="AU10" s="9">
        <v>292214</v>
      </c>
    </row>
    <row r="11" spans="1:49">
      <c r="A11" s="8" t="s">
        <v>3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8" t="s">
        <v>174</v>
      </c>
      <c r="B12" s="9">
        <v>5702</v>
      </c>
      <c r="C12" s="9">
        <v>6052</v>
      </c>
      <c r="D12" s="9">
        <v>5431</v>
      </c>
      <c r="E12" s="9">
        <v>729</v>
      </c>
      <c r="F12" s="9">
        <v>1574</v>
      </c>
      <c r="G12" s="9">
        <v>3703</v>
      </c>
      <c r="H12" s="9">
        <v>2688</v>
      </c>
      <c r="I12" s="9">
        <v>2883</v>
      </c>
      <c r="J12" s="9">
        <v>2228</v>
      </c>
      <c r="K12" s="9">
        <v>3789</v>
      </c>
      <c r="L12" s="9">
        <v>4423</v>
      </c>
      <c r="M12" s="9">
        <v>5032</v>
      </c>
      <c r="N12" s="9">
        <v>5506</v>
      </c>
      <c r="O12" s="9">
        <v>4415</v>
      </c>
      <c r="P12" s="9">
        <v>4074</v>
      </c>
      <c r="Q12" s="9">
        <v>4152</v>
      </c>
      <c r="R12" s="9">
        <v>4833</v>
      </c>
      <c r="S12" s="9">
        <v>4717</v>
      </c>
      <c r="T12" s="9">
        <v>7470</v>
      </c>
      <c r="U12" s="9">
        <v>5213</v>
      </c>
      <c r="V12" s="9">
        <v>9578</v>
      </c>
      <c r="W12" s="9">
        <v>5953</v>
      </c>
      <c r="X12" s="9">
        <v>7856</v>
      </c>
      <c r="Y12" s="9">
        <v>7633</v>
      </c>
      <c r="Z12" s="9">
        <v>11692</v>
      </c>
      <c r="AA12" s="9">
        <v>5330</v>
      </c>
      <c r="AB12" s="9">
        <v>4089</v>
      </c>
      <c r="AC12" s="9">
        <v>1939</v>
      </c>
      <c r="AD12" s="9">
        <v>3159</v>
      </c>
      <c r="AE12" s="9">
        <v>7733</v>
      </c>
      <c r="AF12" s="9">
        <v>8102</v>
      </c>
      <c r="AG12" s="9">
        <v>11428</v>
      </c>
      <c r="AH12" s="9">
        <v>10012</v>
      </c>
      <c r="AI12" s="9">
        <v>9465</v>
      </c>
      <c r="AJ12" s="9">
        <v>9002</v>
      </c>
      <c r="AK12" s="9">
        <v>12684</v>
      </c>
      <c r="AL12" s="9">
        <v>14526</v>
      </c>
      <c r="AM12" s="9">
        <v>20344</v>
      </c>
      <c r="AN12" s="9">
        <v>23306</v>
      </c>
      <c r="AO12" s="9">
        <v>20036</v>
      </c>
      <c r="AP12" s="9">
        <v>16741</v>
      </c>
      <c r="AQ12" s="9">
        <v>10679</v>
      </c>
      <c r="AR12" s="9">
        <v>5758</v>
      </c>
      <c r="AS12" s="9">
        <v>6348</v>
      </c>
      <c r="AT12" s="9">
        <v>8568</v>
      </c>
      <c r="AU12" s="9">
        <v>6374</v>
      </c>
    </row>
    <row r="13" spans="1:49" ht="54.65" customHeight="1">
      <c r="A13" s="10" t="s">
        <v>175</v>
      </c>
      <c r="B13" s="11">
        <v>327347</v>
      </c>
      <c r="C13" s="11">
        <v>316204</v>
      </c>
      <c r="D13" s="11">
        <v>336755</v>
      </c>
      <c r="E13" s="11">
        <v>335170</v>
      </c>
      <c r="F13" s="11">
        <v>379717</v>
      </c>
      <c r="G13" s="11">
        <v>466673</v>
      </c>
      <c r="H13" s="11">
        <v>384415</v>
      </c>
      <c r="I13" s="11">
        <v>384456</v>
      </c>
      <c r="J13" s="11">
        <v>399995</v>
      </c>
      <c r="K13" s="11">
        <v>392824</v>
      </c>
      <c r="L13" s="11">
        <v>380123</v>
      </c>
      <c r="M13" s="11">
        <v>375219</v>
      </c>
      <c r="N13" s="11">
        <v>388672</v>
      </c>
      <c r="O13" s="11">
        <v>382415</v>
      </c>
      <c r="P13" s="11">
        <v>408114</v>
      </c>
      <c r="Q13" s="11">
        <v>435282</v>
      </c>
      <c r="R13" s="11">
        <v>463504</v>
      </c>
      <c r="S13" s="11">
        <v>436870</v>
      </c>
      <c r="T13" s="11">
        <v>456952</v>
      </c>
      <c r="U13" s="11">
        <v>435924</v>
      </c>
      <c r="V13" s="11">
        <v>461966</v>
      </c>
      <c r="W13" s="11">
        <v>434594</v>
      </c>
      <c r="X13" s="11">
        <v>437503</v>
      </c>
      <c r="Y13" s="11">
        <v>436397</v>
      </c>
      <c r="Z13" s="11">
        <v>447666</v>
      </c>
      <c r="AA13" s="11">
        <v>496259</v>
      </c>
      <c r="AB13" s="11">
        <v>544067</v>
      </c>
      <c r="AC13" s="11">
        <v>552221</v>
      </c>
      <c r="AD13" s="11">
        <v>565964</v>
      </c>
      <c r="AE13" s="11">
        <v>596300</v>
      </c>
      <c r="AF13" s="11">
        <v>625371</v>
      </c>
      <c r="AG13" s="11">
        <v>637157</v>
      </c>
      <c r="AH13" s="11">
        <v>731090</v>
      </c>
      <c r="AI13" s="11">
        <v>780817</v>
      </c>
      <c r="AJ13" s="11">
        <v>783954</v>
      </c>
      <c r="AK13" s="11">
        <v>916758</v>
      </c>
      <c r="AL13" s="11">
        <v>882621</v>
      </c>
      <c r="AM13" s="11">
        <v>815857</v>
      </c>
      <c r="AN13" s="11">
        <v>857282</v>
      </c>
      <c r="AO13" s="11">
        <v>925854</v>
      </c>
      <c r="AP13" s="11">
        <v>877366</v>
      </c>
      <c r="AQ13" s="11">
        <v>854734</v>
      </c>
      <c r="AR13" s="11">
        <v>917744</v>
      </c>
      <c r="AS13" s="11">
        <v>928758</v>
      </c>
      <c r="AT13" s="11">
        <v>1006089</v>
      </c>
      <c r="AU13" s="11">
        <v>1001087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>
      <c r="A17" s="10" t="s">
        <v>5</v>
      </c>
      <c r="B17" s="11">
        <v>327347</v>
      </c>
      <c r="C17" s="11">
        <v>316204</v>
      </c>
      <c r="D17" s="11">
        <v>336755</v>
      </c>
      <c r="E17" s="11">
        <v>335170</v>
      </c>
      <c r="F17" s="11">
        <v>379717</v>
      </c>
      <c r="G17" s="11">
        <v>466673</v>
      </c>
      <c r="H17" s="11">
        <v>384415</v>
      </c>
      <c r="I17" s="11">
        <v>384456</v>
      </c>
      <c r="J17" s="11">
        <v>399995</v>
      </c>
      <c r="K17" s="11">
        <v>392824</v>
      </c>
      <c r="L17" s="11">
        <v>380123</v>
      </c>
      <c r="M17" s="11">
        <v>375219</v>
      </c>
      <c r="N17" s="11">
        <v>388672</v>
      </c>
      <c r="O17" s="11">
        <v>382415</v>
      </c>
      <c r="P17" s="11">
        <v>408114</v>
      </c>
      <c r="Q17" s="11">
        <v>435282</v>
      </c>
      <c r="R17" s="11">
        <v>463504</v>
      </c>
      <c r="S17" s="11">
        <v>436870</v>
      </c>
      <c r="T17" s="11">
        <v>456952</v>
      </c>
      <c r="U17" s="11">
        <v>435924</v>
      </c>
      <c r="V17" s="11">
        <v>461966</v>
      </c>
      <c r="W17" s="11">
        <v>434594</v>
      </c>
      <c r="X17" s="11">
        <v>437503</v>
      </c>
      <c r="Y17" s="11">
        <v>436397</v>
      </c>
      <c r="Z17" s="11">
        <v>447666</v>
      </c>
      <c r="AA17" s="11">
        <v>496259</v>
      </c>
      <c r="AB17" s="11">
        <v>544067</v>
      </c>
      <c r="AC17" s="11">
        <v>552221</v>
      </c>
      <c r="AD17" s="11">
        <v>565964</v>
      </c>
      <c r="AE17" s="11">
        <v>596300</v>
      </c>
      <c r="AF17" s="11">
        <v>625371</v>
      </c>
      <c r="AG17" s="11">
        <v>637157</v>
      </c>
      <c r="AH17" s="11">
        <v>731090</v>
      </c>
      <c r="AI17" s="11">
        <v>780817</v>
      </c>
      <c r="AJ17" s="11">
        <v>783954</v>
      </c>
      <c r="AK17" s="11">
        <v>916758</v>
      </c>
      <c r="AL17" s="11">
        <v>882621</v>
      </c>
      <c r="AM17" s="11">
        <v>815857</v>
      </c>
      <c r="AN17" s="11">
        <v>857282</v>
      </c>
      <c r="AO17" s="11">
        <v>925854</v>
      </c>
      <c r="AP17" s="11">
        <v>877366</v>
      </c>
      <c r="AQ17" s="11">
        <v>854734</v>
      </c>
      <c r="AR17" s="11">
        <v>917744</v>
      </c>
      <c r="AS17" s="11">
        <v>928758</v>
      </c>
      <c r="AT17" s="11">
        <v>1006089</v>
      </c>
      <c r="AU17" s="11">
        <v>1001087</v>
      </c>
    </row>
    <row r="18" spans="1:47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>
      <c r="A19" s="14" t="s">
        <v>6</v>
      </c>
      <c r="B19" s="9"/>
      <c r="C19" s="9"/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3064</v>
      </c>
      <c r="K19" s="9">
        <v>1659</v>
      </c>
      <c r="L19" s="9">
        <v>356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15984</v>
      </c>
      <c r="V19" s="9">
        <v>0</v>
      </c>
      <c r="W19" s="9">
        <v>19691</v>
      </c>
      <c r="X19" s="9">
        <v>15522</v>
      </c>
      <c r="Y19" s="9">
        <v>11273</v>
      </c>
      <c r="Z19" s="9">
        <v>0</v>
      </c>
      <c r="AA19" s="9">
        <v>0</v>
      </c>
      <c r="AB19" s="9">
        <v>3906</v>
      </c>
      <c r="AC19" s="9">
        <v>16956</v>
      </c>
      <c r="AD19" s="9">
        <v>17321</v>
      </c>
      <c r="AE19" s="9">
        <v>12859</v>
      </c>
      <c r="AF19" s="9">
        <v>985</v>
      </c>
      <c r="AG19" s="9">
        <v>2134</v>
      </c>
      <c r="AH19" s="9">
        <v>16775</v>
      </c>
      <c r="AI19" s="9">
        <v>7896</v>
      </c>
      <c r="AJ19" s="9">
        <v>10807</v>
      </c>
      <c r="AK19" s="9">
        <v>24049</v>
      </c>
      <c r="AL19" s="9">
        <v>32487</v>
      </c>
      <c r="AM19" s="9">
        <v>31223</v>
      </c>
      <c r="AN19" s="9">
        <v>18446</v>
      </c>
      <c r="AO19" s="9">
        <v>19252</v>
      </c>
      <c r="AP19" s="9">
        <v>9707</v>
      </c>
      <c r="AQ19" s="9">
        <v>14005</v>
      </c>
      <c r="AR19" s="9">
        <v>10368</v>
      </c>
      <c r="AS19" s="9">
        <v>7945</v>
      </c>
      <c r="AT19" s="9">
        <v>11890</v>
      </c>
      <c r="AU19" s="9">
        <v>18660</v>
      </c>
    </row>
    <row r="20" spans="1:47">
      <c r="A20" s="12" t="s">
        <v>7</v>
      </c>
      <c r="B20" s="9">
        <v>518</v>
      </c>
      <c r="C20" s="9">
        <v>2517</v>
      </c>
      <c r="D20" s="9">
        <v>523</v>
      </c>
      <c r="E20" s="9">
        <v>526</v>
      </c>
      <c r="F20" s="9">
        <v>534</v>
      </c>
      <c r="G20" s="9">
        <v>12955</v>
      </c>
      <c r="H20" s="9">
        <v>10875</v>
      </c>
      <c r="I20" s="9">
        <v>567</v>
      </c>
      <c r="J20" s="9">
        <v>585</v>
      </c>
      <c r="K20" s="9">
        <v>590</v>
      </c>
      <c r="L20" s="9">
        <v>578</v>
      </c>
      <c r="M20" s="9">
        <v>575</v>
      </c>
      <c r="N20" s="9">
        <v>554</v>
      </c>
      <c r="O20" s="9">
        <v>552</v>
      </c>
      <c r="P20" s="9">
        <v>578</v>
      </c>
      <c r="Q20" s="9">
        <v>575</v>
      </c>
      <c r="R20" s="9">
        <v>578</v>
      </c>
      <c r="S20" s="9">
        <v>561</v>
      </c>
      <c r="T20" s="9">
        <v>558</v>
      </c>
      <c r="U20" s="9">
        <v>604</v>
      </c>
      <c r="V20" s="9">
        <v>612</v>
      </c>
      <c r="W20" s="9">
        <v>606</v>
      </c>
      <c r="X20" s="9">
        <v>600</v>
      </c>
      <c r="Y20" s="9">
        <v>9151</v>
      </c>
      <c r="Z20" s="9">
        <v>551</v>
      </c>
      <c r="AA20" s="9">
        <v>6398</v>
      </c>
      <c r="AB20" s="9">
        <v>6020</v>
      </c>
      <c r="AC20" s="9">
        <v>6626</v>
      </c>
      <c r="AD20" s="9">
        <v>6113</v>
      </c>
      <c r="AE20" s="9">
        <v>6887</v>
      </c>
      <c r="AF20" s="9">
        <v>6386</v>
      </c>
      <c r="AG20" s="9">
        <v>6299</v>
      </c>
      <c r="AH20" s="9">
        <v>7414</v>
      </c>
      <c r="AI20" s="9">
        <v>6906</v>
      </c>
      <c r="AJ20" s="9">
        <v>6667</v>
      </c>
      <c r="AK20" s="9">
        <v>6923</v>
      </c>
      <c r="AL20" s="9">
        <v>7332</v>
      </c>
      <c r="AM20" s="9">
        <v>7833</v>
      </c>
      <c r="AN20" s="9">
        <v>7719</v>
      </c>
      <c r="AO20" s="9">
        <v>3725</v>
      </c>
      <c r="AP20" s="9">
        <v>3610</v>
      </c>
      <c r="AQ20" s="9">
        <v>3296</v>
      </c>
      <c r="AR20" s="9">
        <v>3370</v>
      </c>
      <c r="AS20" s="9">
        <v>3219</v>
      </c>
      <c r="AT20" s="9">
        <v>625</v>
      </c>
      <c r="AU20" s="9">
        <v>660</v>
      </c>
    </row>
    <row r="21" spans="1:47">
      <c r="A21" s="12" t="s">
        <v>179</v>
      </c>
      <c r="B21" s="9">
        <v>15498</v>
      </c>
      <c r="C21" s="9">
        <v>16995</v>
      </c>
      <c r="D21" s="9">
        <v>18562</v>
      </c>
      <c r="E21" s="9">
        <v>19926</v>
      </c>
      <c r="F21" s="9">
        <v>20629</v>
      </c>
      <c r="G21" s="9">
        <v>13999</v>
      </c>
      <c r="H21" s="9">
        <v>19646</v>
      </c>
      <c r="I21" s="9">
        <v>30641</v>
      </c>
      <c r="J21" s="9">
        <v>33419</v>
      </c>
      <c r="K21" s="9">
        <v>29902</v>
      </c>
      <c r="L21" s="9">
        <v>29641</v>
      </c>
      <c r="M21" s="9">
        <v>29902</v>
      </c>
      <c r="N21" s="9">
        <v>15634</v>
      </c>
      <c r="O21" s="9">
        <v>14463</v>
      </c>
      <c r="P21" s="9">
        <v>14839</v>
      </c>
      <c r="Q21" s="9">
        <v>13819</v>
      </c>
      <c r="R21" s="9">
        <v>12544</v>
      </c>
      <c r="S21" s="9">
        <v>11080</v>
      </c>
      <c r="T21" s="9">
        <v>10457</v>
      </c>
      <c r="U21" s="9">
        <v>10493</v>
      </c>
      <c r="V21" s="9">
        <v>10331</v>
      </c>
      <c r="W21" s="9">
        <v>10347</v>
      </c>
      <c r="X21" s="9">
        <v>9606</v>
      </c>
      <c r="Y21" s="9">
        <v>1981</v>
      </c>
      <c r="Z21" s="9">
        <v>7525</v>
      </c>
      <c r="AA21" s="9">
        <v>1684</v>
      </c>
      <c r="AB21" s="9">
        <v>2747</v>
      </c>
      <c r="AC21" s="9">
        <v>2905</v>
      </c>
      <c r="AD21" s="9">
        <v>2622</v>
      </c>
      <c r="AE21" s="9">
        <v>2754</v>
      </c>
      <c r="AF21" s="9">
        <v>2433</v>
      </c>
      <c r="AG21" s="9">
        <v>1540</v>
      </c>
      <c r="AH21" s="9">
        <v>1321</v>
      </c>
      <c r="AI21" s="9">
        <v>1354</v>
      </c>
      <c r="AJ21" s="9">
        <v>1089</v>
      </c>
      <c r="AK21" s="9">
        <v>1557</v>
      </c>
      <c r="AL21" s="9">
        <v>1207</v>
      </c>
      <c r="AM21" s="9">
        <v>1101</v>
      </c>
      <c r="AN21" s="9">
        <v>1475</v>
      </c>
      <c r="AO21" s="9">
        <v>1378</v>
      </c>
      <c r="AP21" s="9">
        <v>1193</v>
      </c>
      <c r="AQ21" s="9">
        <v>1380</v>
      </c>
      <c r="AR21" s="9">
        <v>3019</v>
      </c>
      <c r="AS21" s="9">
        <v>3589</v>
      </c>
      <c r="AT21" s="9">
        <v>2925</v>
      </c>
      <c r="AU21" s="9">
        <v>1959</v>
      </c>
    </row>
    <row r="22" spans="1:47">
      <c r="A22" s="12" t="s">
        <v>180</v>
      </c>
      <c r="B22" s="9"/>
      <c r="C22" s="9"/>
      <c r="D22" s="9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77</v>
      </c>
      <c r="AK22" s="9">
        <v>0</v>
      </c>
      <c r="AL22" s="9">
        <v>529</v>
      </c>
      <c r="AM22" s="9">
        <v>501</v>
      </c>
      <c r="AN22" s="9">
        <v>0</v>
      </c>
      <c r="AO22" s="9">
        <v>0</v>
      </c>
      <c r="AP22" s="9">
        <v>0</v>
      </c>
      <c r="AQ22" s="9">
        <v>5000</v>
      </c>
      <c r="AR22" s="9">
        <v>5000</v>
      </c>
      <c r="AS22" s="9">
        <v>5000</v>
      </c>
      <c r="AT22" s="9">
        <v>5000</v>
      </c>
      <c r="AU22" s="9">
        <v>5000</v>
      </c>
    </row>
    <row r="23" spans="1:47">
      <c r="A23" s="12" t="s">
        <v>8</v>
      </c>
      <c r="B23" s="9">
        <v>52023</v>
      </c>
      <c r="C23" s="9">
        <v>52358</v>
      </c>
      <c r="D23" s="9">
        <v>47514</v>
      </c>
      <c r="E23" s="9">
        <v>45071</v>
      </c>
      <c r="F23" s="9">
        <v>37720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94</v>
      </c>
      <c r="AF23" s="9">
        <v>50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4376</v>
      </c>
      <c r="AM23" s="9">
        <v>4577</v>
      </c>
      <c r="AN23" s="9">
        <v>4597</v>
      </c>
      <c r="AO23" s="9">
        <v>4606</v>
      </c>
      <c r="AP23" s="9">
        <v>4628</v>
      </c>
      <c r="AQ23" s="9">
        <v>4661</v>
      </c>
      <c r="AR23" s="9">
        <v>4003</v>
      </c>
      <c r="AS23" s="9">
        <v>6191</v>
      </c>
      <c r="AT23" s="9">
        <v>5302</v>
      </c>
      <c r="AU23" s="9">
        <v>5424</v>
      </c>
    </row>
    <row r="24" spans="1:47">
      <c r="A24" s="12" t="s">
        <v>9</v>
      </c>
      <c r="B24" s="9">
        <v>5588</v>
      </c>
      <c r="C24" s="9">
        <v>5430</v>
      </c>
      <c r="D24" s="9">
        <v>5912</v>
      </c>
      <c r="E24" s="9">
        <v>5705</v>
      </c>
      <c r="F24" s="9">
        <v>6894</v>
      </c>
      <c r="G24" s="9">
        <v>53650</v>
      </c>
      <c r="H24" s="9">
        <v>43614</v>
      </c>
      <c r="I24" s="9">
        <v>117645</v>
      </c>
      <c r="J24" s="9">
        <v>124675</v>
      </c>
      <c r="K24" s="9">
        <v>125720</v>
      </c>
      <c r="L24" s="9">
        <v>125412</v>
      </c>
      <c r="M24" s="9">
        <v>126852</v>
      </c>
      <c r="N24" s="9">
        <v>129972</v>
      </c>
      <c r="O24" s="9">
        <v>130353</v>
      </c>
      <c r="P24" s="9">
        <v>134688</v>
      </c>
      <c r="Q24" s="9">
        <v>132516</v>
      </c>
      <c r="R24" s="9">
        <v>133108</v>
      </c>
      <c r="S24" s="9">
        <v>121498</v>
      </c>
      <c r="T24" s="9">
        <v>118611</v>
      </c>
      <c r="U24" s="9">
        <v>125174</v>
      </c>
      <c r="V24" s="9">
        <v>122893</v>
      </c>
      <c r="W24" s="9">
        <v>124313</v>
      </c>
      <c r="X24" s="9">
        <v>117650</v>
      </c>
      <c r="Y24" s="9">
        <v>121732</v>
      </c>
      <c r="Z24" s="9">
        <v>107795</v>
      </c>
      <c r="AA24" s="9">
        <v>109189</v>
      </c>
      <c r="AB24" s="9">
        <v>109754</v>
      </c>
      <c r="AC24" s="9">
        <v>119576</v>
      </c>
      <c r="AD24" s="9">
        <v>113443</v>
      </c>
      <c r="AE24" s="9">
        <v>119228</v>
      </c>
      <c r="AF24" s="9">
        <v>114561</v>
      </c>
      <c r="AG24" s="9">
        <v>116320</v>
      </c>
      <c r="AH24" s="9">
        <v>121869</v>
      </c>
      <c r="AI24" s="9">
        <v>115097</v>
      </c>
      <c r="AJ24" s="9">
        <v>117112</v>
      </c>
      <c r="AK24" s="9">
        <v>120170</v>
      </c>
      <c r="AL24" s="9">
        <v>125630</v>
      </c>
      <c r="AM24" s="9">
        <v>128846</v>
      </c>
      <c r="AN24" s="9">
        <v>125440</v>
      </c>
      <c r="AO24" s="9">
        <v>164254</v>
      </c>
      <c r="AP24" s="9">
        <v>159145</v>
      </c>
      <c r="AQ24" s="9">
        <v>154744</v>
      </c>
      <c r="AR24" s="9">
        <v>158281</v>
      </c>
      <c r="AS24" s="9">
        <v>144151</v>
      </c>
      <c r="AT24" s="9">
        <v>147531</v>
      </c>
      <c r="AU24" s="9">
        <v>155691</v>
      </c>
    </row>
    <row r="25" spans="1:47">
      <c r="A25" s="12" t="s">
        <v>10</v>
      </c>
      <c r="B25" s="9">
        <v>1137</v>
      </c>
      <c r="C25" s="9">
        <v>1137</v>
      </c>
      <c r="D25" s="9">
        <v>3405</v>
      </c>
      <c r="E25" s="9">
        <v>3083</v>
      </c>
      <c r="F25" s="9">
        <v>3144</v>
      </c>
      <c r="G25" s="9">
        <v>38653</v>
      </c>
      <c r="H25" s="9">
        <v>109295</v>
      </c>
      <c r="I25" s="9">
        <v>67525</v>
      </c>
      <c r="J25" s="9">
        <v>72800</v>
      </c>
      <c r="K25" s="9">
        <v>73135</v>
      </c>
      <c r="L25" s="9">
        <v>73172</v>
      </c>
      <c r="M25" s="9">
        <v>72229</v>
      </c>
      <c r="N25" s="9">
        <v>75913</v>
      </c>
      <c r="O25" s="9">
        <v>75933</v>
      </c>
      <c r="P25" s="9">
        <v>78627</v>
      </c>
      <c r="Q25" s="9">
        <v>77561</v>
      </c>
      <c r="R25" s="9">
        <v>78432</v>
      </c>
      <c r="S25" s="9">
        <v>74142</v>
      </c>
      <c r="T25" s="9">
        <v>74194</v>
      </c>
      <c r="U25" s="9">
        <v>75551</v>
      </c>
      <c r="V25" s="9">
        <v>74331</v>
      </c>
      <c r="W25" s="9">
        <v>75319</v>
      </c>
      <c r="X25" s="9">
        <v>71568</v>
      </c>
      <c r="Y25" s="9">
        <v>73586</v>
      </c>
      <c r="Z25" s="9">
        <v>66160</v>
      </c>
      <c r="AA25" s="9">
        <v>68717</v>
      </c>
      <c r="AB25" s="9">
        <v>69378</v>
      </c>
      <c r="AC25" s="9">
        <v>73440</v>
      </c>
      <c r="AD25" s="9">
        <v>77196</v>
      </c>
      <c r="AE25" s="9">
        <v>76916</v>
      </c>
      <c r="AF25" s="9">
        <v>73779</v>
      </c>
      <c r="AG25" s="9">
        <v>69872</v>
      </c>
      <c r="AH25" s="9">
        <v>72912</v>
      </c>
      <c r="AI25" s="9">
        <v>68492</v>
      </c>
      <c r="AJ25" s="9">
        <v>65285</v>
      </c>
      <c r="AK25" s="9">
        <v>64866</v>
      </c>
      <c r="AL25" s="9">
        <v>128034</v>
      </c>
      <c r="AM25" s="9">
        <v>137761</v>
      </c>
      <c r="AN25" s="9">
        <v>133086</v>
      </c>
      <c r="AO25" s="9">
        <v>113582</v>
      </c>
      <c r="AP25" s="9">
        <v>109802</v>
      </c>
      <c r="AQ25" s="9">
        <v>108289</v>
      </c>
      <c r="AR25" s="9">
        <v>112073</v>
      </c>
      <c r="AS25" s="9">
        <v>100862</v>
      </c>
      <c r="AT25" s="9">
        <v>103791</v>
      </c>
      <c r="AU25" s="9">
        <v>110130</v>
      </c>
    </row>
    <row r="26" spans="1:47">
      <c r="A26" s="12" t="s">
        <v>181</v>
      </c>
      <c r="B26" s="9">
        <v>410921</v>
      </c>
      <c r="C26" s="9">
        <v>413148</v>
      </c>
      <c r="D26" s="9">
        <v>417337</v>
      </c>
      <c r="E26" s="9">
        <v>417277</v>
      </c>
      <c r="F26" s="9">
        <v>419564</v>
      </c>
      <c r="G26" s="9">
        <v>462703</v>
      </c>
      <c r="H26" s="9">
        <v>472142</v>
      </c>
      <c r="I26" s="9">
        <v>484298</v>
      </c>
      <c r="J26" s="9">
        <v>486067</v>
      </c>
      <c r="K26" s="9">
        <v>491461</v>
      </c>
      <c r="L26" s="9">
        <v>499610</v>
      </c>
      <c r="M26" s="9">
        <v>499443</v>
      </c>
      <c r="N26" s="9">
        <v>508023</v>
      </c>
      <c r="O26" s="9">
        <v>501933</v>
      </c>
      <c r="P26" s="9">
        <v>500658</v>
      </c>
      <c r="Q26" s="9">
        <v>499782</v>
      </c>
      <c r="R26" s="9">
        <v>499087</v>
      </c>
      <c r="S26" s="9">
        <v>509996</v>
      </c>
      <c r="T26" s="9">
        <v>509213</v>
      </c>
      <c r="U26" s="9">
        <v>515012</v>
      </c>
      <c r="V26" s="9">
        <v>529625</v>
      </c>
      <c r="W26" s="9">
        <v>538381</v>
      </c>
      <c r="X26" s="9">
        <v>536814</v>
      </c>
      <c r="Y26" s="9">
        <v>530718</v>
      </c>
      <c r="Z26" s="9">
        <v>523947</v>
      </c>
      <c r="AA26" s="9">
        <v>567486</v>
      </c>
      <c r="AB26" s="9">
        <v>570452</v>
      </c>
      <c r="AC26" s="9">
        <v>579552</v>
      </c>
      <c r="AD26" s="9">
        <v>595524</v>
      </c>
      <c r="AE26" s="9">
        <v>595675</v>
      </c>
      <c r="AF26" s="9">
        <v>594765</v>
      </c>
      <c r="AG26" s="9">
        <v>595821</v>
      </c>
      <c r="AH26" s="9">
        <v>616846</v>
      </c>
      <c r="AI26" s="9">
        <v>603338</v>
      </c>
      <c r="AJ26" s="9">
        <v>593005</v>
      </c>
      <c r="AK26" s="9">
        <v>608524</v>
      </c>
      <c r="AL26" s="9">
        <v>618299</v>
      </c>
      <c r="AM26" s="9">
        <v>626224</v>
      </c>
      <c r="AN26" s="9">
        <v>629014</v>
      </c>
      <c r="AO26" s="9">
        <v>645046</v>
      </c>
      <c r="AP26" s="9">
        <v>652721</v>
      </c>
      <c r="AQ26" s="9">
        <v>653320</v>
      </c>
      <c r="AR26" s="9">
        <v>663309</v>
      </c>
      <c r="AS26" s="9">
        <v>646573</v>
      </c>
      <c r="AT26" s="9">
        <v>658644</v>
      </c>
      <c r="AU26" s="9">
        <v>677140</v>
      </c>
    </row>
    <row r="27" spans="1:47">
      <c r="A27" s="12" t="s">
        <v>182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183</v>
      </c>
      <c r="B29" s="9"/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17833</v>
      </c>
      <c r="Z29" s="9">
        <v>16482</v>
      </c>
      <c r="AA29" s="9">
        <v>15361</v>
      </c>
      <c r="AB29" s="9">
        <v>14862</v>
      </c>
      <c r="AC29" s="9">
        <v>14032</v>
      </c>
      <c r="AD29" s="9">
        <v>13651</v>
      </c>
      <c r="AE29" s="9">
        <v>21372</v>
      </c>
      <c r="AF29" s="9">
        <v>21833</v>
      </c>
      <c r="AG29" s="9">
        <v>19611</v>
      </c>
      <c r="AH29" s="9">
        <v>17607</v>
      </c>
      <c r="AI29" s="9">
        <v>15402</v>
      </c>
      <c r="AJ29" s="9">
        <v>14217</v>
      </c>
      <c r="AK29" s="9">
        <v>13281</v>
      </c>
      <c r="AL29" s="9">
        <v>16158</v>
      </c>
      <c r="AM29" s="9">
        <v>15132</v>
      </c>
      <c r="AN29" s="9">
        <v>14035</v>
      </c>
      <c r="AO29" s="9">
        <v>14293</v>
      </c>
      <c r="AP29" s="9">
        <v>15911</v>
      </c>
      <c r="AQ29" s="9">
        <v>15868</v>
      </c>
      <c r="AR29" s="9">
        <v>25794</v>
      </c>
      <c r="AS29" s="9">
        <v>23582</v>
      </c>
      <c r="AT29" s="9">
        <v>23580</v>
      </c>
      <c r="AU29" s="9">
        <v>20857</v>
      </c>
    </row>
    <row r="30" spans="1:47">
      <c r="A30" s="12" t="s">
        <v>12</v>
      </c>
      <c r="B30" s="9"/>
      <c r="C30" s="9"/>
      <c r="D30" s="9">
        <v>143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533</v>
      </c>
      <c r="AB30" s="9">
        <v>686</v>
      </c>
      <c r="AC30" s="9">
        <v>821</v>
      </c>
      <c r="AD30" s="9">
        <v>1393</v>
      </c>
      <c r="AE30" s="9">
        <v>831</v>
      </c>
      <c r="AF30" s="9">
        <v>782</v>
      </c>
      <c r="AG30" s="9">
        <v>789</v>
      </c>
      <c r="AH30" s="9">
        <v>932</v>
      </c>
      <c r="AI30" s="9">
        <v>802</v>
      </c>
      <c r="AJ30" s="9">
        <v>787</v>
      </c>
      <c r="AK30" s="9">
        <v>831</v>
      </c>
      <c r="AL30" s="9">
        <v>858</v>
      </c>
      <c r="AM30" s="9">
        <v>976</v>
      </c>
      <c r="AN30" s="9">
        <v>1131</v>
      </c>
      <c r="AO30" s="9">
        <v>1820</v>
      </c>
      <c r="AP30" s="9">
        <v>1920</v>
      </c>
      <c r="AQ30" s="9">
        <v>1801</v>
      </c>
      <c r="AR30" s="9">
        <v>1838</v>
      </c>
      <c r="AS30" s="9">
        <v>1677</v>
      </c>
      <c r="AT30" s="9">
        <v>1924</v>
      </c>
      <c r="AU30" s="9">
        <v>2316</v>
      </c>
    </row>
    <row r="31" spans="1:47">
      <c r="A31" s="12" t="s">
        <v>13</v>
      </c>
      <c r="B31" s="9">
        <v>10444</v>
      </c>
      <c r="C31" s="9">
        <v>11463</v>
      </c>
      <c r="D31" s="9">
        <v>13445</v>
      </c>
      <c r="E31" s="9">
        <v>8789</v>
      </c>
      <c r="F31" s="9">
        <v>8012</v>
      </c>
      <c r="G31" s="9">
        <v>9408</v>
      </c>
      <c r="H31" s="9">
        <v>12291</v>
      </c>
      <c r="I31" s="9">
        <v>12223</v>
      </c>
      <c r="J31" s="9">
        <v>12237</v>
      </c>
      <c r="K31" s="9">
        <v>11877</v>
      </c>
      <c r="L31" s="9">
        <v>12437</v>
      </c>
      <c r="M31" s="9">
        <v>12066</v>
      </c>
      <c r="N31" s="9">
        <v>11703</v>
      </c>
      <c r="O31" s="9">
        <v>11492</v>
      </c>
      <c r="P31" s="9">
        <v>12338</v>
      </c>
      <c r="Q31" s="9">
        <v>10870</v>
      </c>
      <c r="R31" s="9">
        <v>9807</v>
      </c>
      <c r="S31" s="9">
        <v>9978</v>
      </c>
      <c r="T31" s="9">
        <v>8978</v>
      </c>
      <c r="U31" s="9">
        <v>8514</v>
      </c>
      <c r="V31" s="9">
        <v>7800</v>
      </c>
      <c r="W31" s="9">
        <v>6383</v>
      </c>
      <c r="X31" s="9">
        <v>5205</v>
      </c>
      <c r="Y31" s="9">
        <v>5512</v>
      </c>
      <c r="Z31" s="9">
        <v>5026</v>
      </c>
      <c r="AA31" s="9">
        <v>4733</v>
      </c>
      <c r="AB31" s="9">
        <v>5154</v>
      </c>
      <c r="AC31" s="9">
        <v>5685</v>
      </c>
      <c r="AD31" s="9">
        <v>5735</v>
      </c>
      <c r="AE31" s="9">
        <v>8968</v>
      </c>
      <c r="AF31" s="9">
        <v>10405</v>
      </c>
      <c r="AG31" s="9">
        <v>7960</v>
      </c>
      <c r="AH31" s="9">
        <v>7781</v>
      </c>
      <c r="AI31" s="9">
        <v>9243</v>
      </c>
      <c r="AJ31" s="9">
        <v>9798</v>
      </c>
      <c r="AK31" s="9">
        <v>8888</v>
      </c>
      <c r="AL31" s="9">
        <v>10227</v>
      </c>
      <c r="AM31" s="9">
        <v>9674</v>
      </c>
      <c r="AN31" s="9">
        <v>9246</v>
      </c>
      <c r="AO31" s="9">
        <v>8905</v>
      </c>
      <c r="AP31" s="9">
        <v>7716</v>
      </c>
      <c r="AQ31" s="9">
        <v>7175</v>
      </c>
      <c r="AR31" s="9">
        <v>9411</v>
      </c>
      <c r="AS31" s="9">
        <v>10724</v>
      </c>
      <c r="AT31" s="9">
        <v>14261</v>
      </c>
      <c r="AU31" s="9">
        <v>10400</v>
      </c>
    </row>
    <row r="32" spans="1:47">
      <c r="A32" s="10" t="s">
        <v>14</v>
      </c>
      <c r="B32" s="11">
        <v>496129</v>
      </c>
      <c r="C32" s="11">
        <v>503048</v>
      </c>
      <c r="D32" s="11">
        <v>506841</v>
      </c>
      <c r="E32" s="11">
        <v>500377</v>
      </c>
      <c r="F32" s="11">
        <v>496497</v>
      </c>
      <c r="G32" s="11">
        <v>591368</v>
      </c>
      <c r="H32" s="11">
        <v>667863</v>
      </c>
      <c r="I32" s="11">
        <v>712899</v>
      </c>
      <c r="J32" s="11">
        <v>732847</v>
      </c>
      <c r="K32" s="11">
        <v>734344</v>
      </c>
      <c r="L32" s="11">
        <v>741206</v>
      </c>
      <c r="M32" s="11">
        <v>741067</v>
      </c>
      <c r="N32" s="11">
        <v>741799</v>
      </c>
      <c r="O32" s="11">
        <v>734726</v>
      </c>
      <c r="P32" s="11">
        <v>741728</v>
      </c>
      <c r="Q32" s="11">
        <v>735123</v>
      </c>
      <c r="R32" s="11">
        <v>733556</v>
      </c>
      <c r="S32" s="11">
        <v>727255</v>
      </c>
      <c r="T32" s="11">
        <v>722011</v>
      </c>
      <c r="U32" s="11">
        <v>751332</v>
      </c>
      <c r="V32" s="11">
        <v>745592</v>
      </c>
      <c r="W32" s="11">
        <v>775040</v>
      </c>
      <c r="X32" s="11">
        <v>756965</v>
      </c>
      <c r="Y32" s="11">
        <v>771786</v>
      </c>
      <c r="Z32" s="11">
        <v>727486</v>
      </c>
      <c r="AA32" s="11">
        <v>774101</v>
      </c>
      <c r="AB32" s="11">
        <v>782959</v>
      </c>
      <c r="AC32" s="11">
        <v>819593</v>
      </c>
      <c r="AD32" s="11">
        <v>832998</v>
      </c>
      <c r="AE32" s="11">
        <v>845584</v>
      </c>
      <c r="AF32" s="11">
        <v>825979</v>
      </c>
      <c r="AG32" s="11">
        <v>820346</v>
      </c>
      <c r="AH32" s="11">
        <v>863457</v>
      </c>
      <c r="AI32" s="11">
        <v>828530</v>
      </c>
      <c r="AJ32" s="11">
        <v>818844</v>
      </c>
      <c r="AK32" s="11">
        <v>849089</v>
      </c>
      <c r="AL32" s="11">
        <v>945137</v>
      </c>
      <c r="AM32" s="11">
        <v>963848</v>
      </c>
      <c r="AN32" s="11">
        <v>944189</v>
      </c>
      <c r="AO32" s="11">
        <v>976861</v>
      </c>
      <c r="AP32" s="11">
        <v>966353</v>
      </c>
      <c r="AQ32" s="11">
        <v>969539</v>
      </c>
      <c r="AR32" s="11">
        <v>996466</v>
      </c>
      <c r="AS32" s="11">
        <v>953513</v>
      </c>
      <c r="AT32" s="11">
        <v>975473</v>
      </c>
      <c r="AU32" s="11">
        <v>1008237</v>
      </c>
    </row>
    <row r="33" spans="1:47">
      <c r="A33" s="15" t="s">
        <v>15</v>
      </c>
      <c r="B33" s="16">
        <v>823476</v>
      </c>
      <c r="C33" s="16">
        <v>819252</v>
      </c>
      <c r="D33" s="16">
        <v>843596</v>
      </c>
      <c r="E33" s="16">
        <v>835547</v>
      </c>
      <c r="F33" s="16">
        <v>876214</v>
      </c>
      <c r="G33" s="16">
        <v>1058041</v>
      </c>
      <c r="H33" s="16">
        <v>1052278</v>
      </c>
      <c r="I33" s="16">
        <v>1097355</v>
      </c>
      <c r="J33" s="16">
        <v>1132842</v>
      </c>
      <c r="K33" s="16">
        <v>1127168</v>
      </c>
      <c r="L33" s="16">
        <v>1121329</v>
      </c>
      <c r="M33" s="16">
        <v>1116286</v>
      </c>
      <c r="N33" s="16">
        <v>1130471</v>
      </c>
      <c r="O33" s="16">
        <v>1117141</v>
      </c>
      <c r="P33" s="16">
        <v>1149842</v>
      </c>
      <c r="Q33" s="16">
        <v>1170405</v>
      </c>
      <c r="R33" s="16">
        <v>1197060</v>
      </c>
      <c r="S33" s="16">
        <v>1164125</v>
      </c>
      <c r="T33" s="16">
        <v>1178963</v>
      </c>
      <c r="U33" s="16">
        <v>1187256</v>
      </c>
      <c r="V33" s="16">
        <v>1207558</v>
      </c>
      <c r="W33" s="16">
        <v>1209634</v>
      </c>
      <c r="X33" s="16">
        <v>1194468</v>
      </c>
      <c r="Y33" s="16">
        <v>1208183</v>
      </c>
      <c r="Z33" s="16">
        <v>1175152</v>
      </c>
      <c r="AA33" s="16">
        <v>1270360</v>
      </c>
      <c r="AB33" s="16">
        <v>1327026</v>
      </c>
      <c r="AC33" s="16">
        <v>1371814</v>
      </c>
      <c r="AD33" s="16">
        <v>1398962</v>
      </c>
      <c r="AE33" s="16">
        <v>1441884</v>
      </c>
      <c r="AF33" s="16">
        <v>1451350</v>
      </c>
      <c r="AG33" s="16">
        <v>1457503</v>
      </c>
      <c r="AH33" s="16">
        <v>1594547</v>
      </c>
      <c r="AI33" s="16">
        <v>1609347</v>
      </c>
      <c r="AJ33" s="16">
        <v>1602798</v>
      </c>
      <c r="AK33" s="16">
        <v>1765847</v>
      </c>
      <c r="AL33" s="16">
        <v>1827758</v>
      </c>
      <c r="AM33" s="16">
        <v>1779705</v>
      </c>
      <c r="AN33" s="16">
        <v>1801471</v>
      </c>
      <c r="AO33" s="16">
        <v>1902715</v>
      </c>
      <c r="AP33" s="16">
        <v>1843719</v>
      </c>
      <c r="AQ33" s="16">
        <v>1824273</v>
      </c>
      <c r="AR33" s="16">
        <v>1914210</v>
      </c>
      <c r="AS33" s="16">
        <v>1882271</v>
      </c>
      <c r="AT33" s="16">
        <v>1981562</v>
      </c>
      <c r="AU33" s="16">
        <v>2009324</v>
      </c>
    </row>
    <row r="34" spans="1:47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</row>
    <row r="35" spans="1:47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</row>
    <row r="36" spans="1:47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91871</v>
      </c>
      <c r="C38" s="9">
        <v>96475</v>
      </c>
      <c r="D38" s="9">
        <v>110071</v>
      </c>
      <c r="E38" s="9">
        <v>105986</v>
      </c>
      <c r="F38" s="9">
        <v>121611</v>
      </c>
      <c r="G38" s="9">
        <v>181955</v>
      </c>
      <c r="H38" s="9">
        <v>173545</v>
      </c>
      <c r="I38" s="9">
        <v>88582</v>
      </c>
      <c r="J38" s="9">
        <v>77580</v>
      </c>
      <c r="K38" s="9">
        <v>120346</v>
      </c>
      <c r="L38" s="9">
        <v>99071</v>
      </c>
      <c r="M38" s="9">
        <v>101058</v>
      </c>
      <c r="N38" s="9">
        <v>86114</v>
      </c>
      <c r="O38" s="9">
        <v>87197</v>
      </c>
      <c r="P38" s="9">
        <v>87421</v>
      </c>
      <c r="Q38" s="9">
        <v>84892</v>
      </c>
      <c r="R38" s="9">
        <v>90068</v>
      </c>
      <c r="S38" s="9">
        <v>94005</v>
      </c>
      <c r="T38" s="9">
        <v>91504</v>
      </c>
      <c r="U38" s="9">
        <v>95923</v>
      </c>
      <c r="V38" s="9">
        <v>107696</v>
      </c>
      <c r="W38" s="9">
        <v>110086</v>
      </c>
      <c r="X38" s="9">
        <v>112922</v>
      </c>
      <c r="Y38" s="9">
        <v>110318</v>
      </c>
      <c r="Z38" s="9">
        <v>123671</v>
      </c>
      <c r="AA38" s="9">
        <v>142775</v>
      </c>
      <c r="AB38" s="9">
        <v>139845</v>
      </c>
      <c r="AC38" s="9">
        <v>120411</v>
      </c>
      <c r="AD38" s="9">
        <v>110062</v>
      </c>
      <c r="AE38" s="9">
        <v>109602</v>
      </c>
      <c r="AF38" s="9">
        <v>121129</v>
      </c>
      <c r="AG38" s="9">
        <v>133948</v>
      </c>
      <c r="AH38" s="9">
        <v>127177</v>
      </c>
      <c r="AI38" s="9">
        <v>158535</v>
      </c>
      <c r="AJ38" s="9">
        <v>155381</v>
      </c>
      <c r="AK38" s="9">
        <v>245432</v>
      </c>
      <c r="AL38" s="9">
        <v>378487</v>
      </c>
      <c r="AM38" s="9">
        <v>355100</v>
      </c>
      <c r="AN38" s="9">
        <v>256203</v>
      </c>
      <c r="AO38" s="9">
        <v>274488</v>
      </c>
      <c r="AP38" s="9">
        <v>226538</v>
      </c>
      <c r="AQ38" s="9">
        <v>251936</v>
      </c>
      <c r="AR38" s="9">
        <v>328752</v>
      </c>
      <c r="AS38" s="9">
        <v>268556</v>
      </c>
      <c r="AT38" s="9">
        <v>321914</v>
      </c>
      <c r="AU38" s="9">
        <v>276481</v>
      </c>
    </row>
    <row r="39" spans="1:47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6111</v>
      </c>
      <c r="Z39" s="9">
        <v>6341</v>
      </c>
      <c r="AA39" s="9">
        <v>6316</v>
      </c>
      <c r="AB39" s="9">
        <v>6719</v>
      </c>
      <c r="AC39" s="9">
        <v>6196</v>
      </c>
      <c r="AD39" s="9">
        <v>5489</v>
      </c>
      <c r="AE39" s="9">
        <v>7985</v>
      </c>
      <c r="AF39" s="9">
        <v>8435</v>
      </c>
      <c r="AG39" s="9">
        <v>8189</v>
      </c>
      <c r="AH39" s="9">
        <v>8154</v>
      </c>
      <c r="AI39" s="9">
        <v>5702</v>
      </c>
      <c r="AJ39" s="9">
        <v>7230</v>
      </c>
      <c r="AK39" s="9">
        <v>7189</v>
      </c>
      <c r="AL39" s="9">
        <v>9214</v>
      </c>
      <c r="AM39" s="9">
        <v>9036</v>
      </c>
      <c r="AN39" s="9">
        <v>7486</v>
      </c>
      <c r="AO39" s="9">
        <v>7126</v>
      </c>
      <c r="AP39" s="9">
        <v>7028</v>
      </c>
      <c r="AQ39" s="9">
        <v>7110</v>
      </c>
      <c r="AR39" s="9">
        <v>9118</v>
      </c>
      <c r="AS39" s="9">
        <v>7791</v>
      </c>
      <c r="AT39" s="9">
        <v>8337</v>
      </c>
      <c r="AU39" s="9">
        <v>8270</v>
      </c>
    </row>
    <row r="40" spans="1:47">
      <c r="A40" s="8" t="s">
        <v>17</v>
      </c>
      <c r="B40" s="9">
        <v>48923</v>
      </c>
      <c r="C40" s="9">
        <v>44449</v>
      </c>
      <c r="D40" s="9">
        <v>44174</v>
      </c>
      <c r="E40" s="9">
        <v>39620</v>
      </c>
      <c r="F40" s="9">
        <v>54799</v>
      </c>
      <c r="G40" s="9">
        <v>64442</v>
      </c>
      <c r="H40" s="9">
        <v>58224</v>
      </c>
      <c r="I40" s="9">
        <v>55297</v>
      </c>
      <c r="J40" s="9">
        <v>53354</v>
      </c>
      <c r="K40" s="9">
        <v>56468</v>
      </c>
      <c r="L40" s="9">
        <v>64914</v>
      </c>
      <c r="M40" s="9">
        <v>62686</v>
      </c>
      <c r="N40" s="9">
        <v>70808</v>
      </c>
      <c r="O40" s="9">
        <v>61445</v>
      </c>
      <c r="P40" s="9">
        <v>66164</v>
      </c>
      <c r="Q40" s="9">
        <v>93093</v>
      </c>
      <c r="R40" s="9">
        <v>89129</v>
      </c>
      <c r="S40" s="9">
        <v>81348</v>
      </c>
      <c r="T40" s="9">
        <v>85144</v>
      </c>
      <c r="U40" s="9">
        <v>94053</v>
      </c>
      <c r="V40" s="9">
        <v>87478</v>
      </c>
      <c r="W40" s="9">
        <v>80032</v>
      </c>
      <c r="X40" s="9">
        <v>79419</v>
      </c>
      <c r="Y40" s="9">
        <v>95890</v>
      </c>
      <c r="Z40" s="9">
        <v>80699</v>
      </c>
      <c r="AA40" s="9">
        <v>91951</v>
      </c>
      <c r="AB40" s="9">
        <v>94158</v>
      </c>
      <c r="AC40" s="9">
        <v>91995</v>
      </c>
      <c r="AD40" s="9">
        <v>107256</v>
      </c>
      <c r="AE40" s="9">
        <v>115674</v>
      </c>
      <c r="AF40" s="9">
        <v>127569</v>
      </c>
      <c r="AG40" s="9">
        <v>155840</v>
      </c>
      <c r="AH40" s="9">
        <v>214674</v>
      </c>
      <c r="AI40" s="9">
        <v>217357</v>
      </c>
      <c r="AJ40" s="9">
        <v>215726</v>
      </c>
      <c r="AK40" s="9">
        <v>241713</v>
      </c>
      <c r="AL40" s="9">
        <v>240993</v>
      </c>
      <c r="AM40" s="9">
        <v>214443</v>
      </c>
      <c r="AN40" s="9">
        <v>198801</v>
      </c>
      <c r="AO40" s="9">
        <v>219658</v>
      </c>
      <c r="AP40" s="9">
        <v>217347</v>
      </c>
      <c r="AQ40" s="9">
        <v>221684</v>
      </c>
      <c r="AR40" s="9">
        <v>223046</v>
      </c>
      <c r="AS40" s="9">
        <v>260053</v>
      </c>
      <c r="AT40" s="9">
        <v>293104</v>
      </c>
      <c r="AU40" s="9">
        <v>280933</v>
      </c>
    </row>
    <row r="41" spans="1:47">
      <c r="A41" s="8" t="s">
        <v>187</v>
      </c>
      <c r="B41" s="9">
        <v>7708</v>
      </c>
      <c r="C41" s="9">
        <v>7222</v>
      </c>
      <c r="D41" s="9">
        <v>3339</v>
      </c>
      <c r="E41" s="9">
        <v>2480</v>
      </c>
      <c r="F41" s="9">
        <v>7783</v>
      </c>
      <c r="G41" s="9">
        <v>7726</v>
      </c>
      <c r="H41" s="9">
        <v>3985</v>
      </c>
      <c r="I41" s="9">
        <v>979</v>
      </c>
      <c r="J41" s="9">
        <v>6447</v>
      </c>
      <c r="K41" s="9">
        <v>6950</v>
      </c>
      <c r="L41" s="9">
        <v>1777</v>
      </c>
      <c r="M41" s="9">
        <v>911</v>
      </c>
      <c r="N41" s="9">
        <v>5018</v>
      </c>
      <c r="O41" s="9">
        <v>6317</v>
      </c>
      <c r="P41" s="9">
        <v>2543</v>
      </c>
      <c r="Q41" s="9">
        <v>991</v>
      </c>
      <c r="R41" s="9">
        <v>5465</v>
      </c>
      <c r="S41" s="9">
        <v>5475</v>
      </c>
      <c r="T41" s="9">
        <v>3014</v>
      </c>
      <c r="U41" s="9">
        <v>1370</v>
      </c>
      <c r="V41" s="9">
        <v>5600</v>
      </c>
      <c r="W41" s="9">
        <v>6103</v>
      </c>
      <c r="X41" s="9">
        <v>3397</v>
      </c>
      <c r="Y41" s="9">
        <v>1804</v>
      </c>
      <c r="Z41" s="9">
        <v>6138</v>
      </c>
      <c r="AA41" s="9">
        <v>7010</v>
      </c>
      <c r="AB41" s="9">
        <v>24540</v>
      </c>
      <c r="AC41" s="9">
        <v>25403</v>
      </c>
      <c r="AD41" s="9">
        <v>25696</v>
      </c>
      <c r="AE41" s="9">
        <v>27629</v>
      </c>
      <c r="AF41" s="9">
        <v>24301</v>
      </c>
      <c r="AG41" s="9">
        <v>16438</v>
      </c>
      <c r="AH41" s="9">
        <v>49711</v>
      </c>
      <c r="AI41" s="9">
        <v>40288</v>
      </c>
      <c r="AJ41" s="9">
        <v>29435</v>
      </c>
      <c r="AK41" s="9">
        <v>20916</v>
      </c>
      <c r="AL41" s="9">
        <v>28721</v>
      </c>
      <c r="AM41" s="9">
        <v>26201</v>
      </c>
      <c r="AN41" s="9">
        <v>24781</v>
      </c>
      <c r="AO41" s="9">
        <v>21184</v>
      </c>
      <c r="AP41" s="9">
        <v>28819</v>
      </c>
      <c r="AQ41" s="9">
        <v>30176</v>
      </c>
      <c r="AR41" s="9">
        <v>29935</v>
      </c>
      <c r="AS41" s="9">
        <v>21463</v>
      </c>
      <c r="AT41" s="9">
        <v>34137</v>
      </c>
      <c r="AU41" s="9">
        <v>30377</v>
      </c>
    </row>
    <row r="42" spans="1:47">
      <c r="A42" s="8" t="s">
        <v>18</v>
      </c>
      <c r="B42" s="9">
        <v>8405</v>
      </c>
      <c r="C42" s="9">
        <v>6869</v>
      </c>
      <c r="D42" s="9">
        <v>7490</v>
      </c>
      <c r="E42" s="9">
        <v>6489</v>
      </c>
      <c r="F42" s="9">
        <v>8470</v>
      </c>
      <c r="G42" s="9">
        <v>7113</v>
      </c>
      <c r="H42" s="9">
        <v>9235</v>
      </c>
      <c r="I42" s="9">
        <v>7993</v>
      </c>
      <c r="J42" s="9">
        <v>9110</v>
      </c>
      <c r="K42" s="9">
        <v>6280</v>
      </c>
      <c r="L42" s="9">
        <v>6410</v>
      </c>
      <c r="M42" s="9">
        <v>5651</v>
      </c>
      <c r="N42" s="9">
        <v>6298</v>
      </c>
      <c r="O42" s="9">
        <v>5491</v>
      </c>
      <c r="P42" s="9">
        <v>6774</v>
      </c>
      <c r="Q42" s="9">
        <v>8794</v>
      </c>
      <c r="R42" s="9">
        <v>9496</v>
      </c>
      <c r="S42" s="9">
        <v>7536</v>
      </c>
      <c r="T42" s="9">
        <v>9554</v>
      </c>
      <c r="U42" s="9">
        <v>18181</v>
      </c>
      <c r="V42" s="9">
        <v>17725</v>
      </c>
      <c r="W42" s="9">
        <v>17963</v>
      </c>
      <c r="X42" s="9">
        <v>17733</v>
      </c>
      <c r="Y42" s="9">
        <v>7307</v>
      </c>
      <c r="Z42" s="9">
        <v>11228</v>
      </c>
      <c r="AA42" s="9">
        <v>9720</v>
      </c>
      <c r="AB42" s="9">
        <v>7090</v>
      </c>
      <c r="AC42" s="9">
        <v>7860</v>
      </c>
      <c r="AD42" s="9">
        <v>9371</v>
      </c>
      <c r="AE42" s="9">
        <v>9044</v>
      </c>
      <c r="AF42" s="9">
        <v>8927</v>
      </c>
      <c r="AG42" s="9">
        <v>9991</v>
      </c>
      <c r="AH42" s="9">
        <v>10403</v>
      </c>
      <c r="AI42" s="9">
        <v>10594</v>
      </c>
      <c r="AJ42" s="9">
        <v>11848</v>
      </c>
      <c r="AK42" s="9">
        <v>13787</v>
      </c>
      <c r="AL42" s="9">
        <v>14981</v>
      </c>
      <c r="AM42" s="9">
        <v>15627</v>
      </c>
      <c r="AN42" s="9">
        <v>14114</v>
      </c>
      <c r="AO42" s="9">
        <v>16742</v>
      </c>
      <c r="AP42" s="9">
        <v>15918</v>
      </c>
      <c r="AQ42" s="9">
        <v>10648</v>
      </c>
      <c r="AR42" s="9">
        <v>8702</v>
      </c>
      <c r="AS42" s="9">
        <v>8931</v>
      </c>
      <c r="AT42" s="9">
        <v>10680</v>
      </c>
      <c r="AU42" s="9">
        <v>11565</v>
      </c>
    </row>
    <row r="43" spans="1:47">
      <c r="A43" s="8" t="s">
        <v>188</v>
      </c>
      <c r="B43" s="9">
        <v>1025</v>
      </c>
      <c r="C43" s="9">
        <v>2383</v>
      </c>
      <c r="D43" s="9">
        <v>2914</v>
      </c>
      <c r="E43" s="9">
        <v>3968</v>
      </c>
      <c r="F43" s="9">
        <v>5745</v>
      </c>
      <c r="G43" s="9">
        <v>1735</v>
      </c>
      <c r="H43" s="9">
        <v>791</v>
      </c>
      <c r="I43" s="9">
        <v>1055</v>
      </c>
      <c r="J43" s="9">
        <v>1721</v>
      </c>
      <c r="K43" s="9">
        <v>1161</v>
      </c>
      <c r="L43" s="9">
        <v>253</v>
      </c>
      <c r="M43" s="9">
        <v>1456</v>
      </c>
      <c r="N43" s="9">
        <v>919</v>
      </c>
      <c r="O43" s="9">
        <v>368</v>
      </c>
      <c r="P43" s="9">
        <v>1805</v>
      </c>
      <c r="Q43" s="9">
        <v>2264</v>
      </c>
      <c r="R43" s="9">
        <v>1557</v>
      </c>
      <c r="S43" s="9">
        <v>235</v>
      </c>
      <c r="T43" s="9">
        <v>738</v>
      </c>
      <c r="U43" s="9">
        <v>2294</v>
      </c>
      <c r="V43" s="9">
        <v>1613</v>
      </c>
      <c r="W43" s="9">
        <v>2277</v>
      </c>
      <c r="X43" s="9">
        <v>2734</v>
      </c>
      <c r="Y43" s="9">
        <v>3306</v>
      </c>
      <c r="Z43" s="9">
        <v>1869</v>
      </c>
      <c r="AA43" s="9">
        <v>1405</v>
      </c>
      <c r="AB43" s="9">
        <v>1468</v>
      </c>
      <c r="AC43" s="9">
        <v>6870</v>
      </c>
      <c r="AD43" s="9">
        <v>7506</v>
      </c>
      <c r="AE43" s="9">
        <v>3712</v>
      </c>
      <c r="AF43" s="9">
        <v>4941</v>
      </c>
      <c r="AG43" s="9">
        <v>1692</v>
      </c>
      <c r="AH43" s="9">
        <v>1524</v>
      </c>
      <c r="AI43" s="9">
        <v>4607</v>
      </c>
      <c r="AJ43" s="9">
        <v>5591</v>
      </c>
      <c r="AK43" s="9">
        <v>4043</v>
      </c>
      <c r="AL43" s="9">
        <v>7117</v>
      </c>
      <c r="AM43" s="9">
        <v>3097</v>
      </c>
      <c r="AN43" s="9">
        <v>7198</v>
      </c>
      <c r="AO43" s="9">
        <v>1763</v>
      </c>
      <c r="AP43" s="9">
        <v>3337</v>
      </c>
      <c r="AQ43" s="9">
        <v>4054</v>
      </c>
      <c r="AR43" s="9">
        <v>9783</v>
      </c>
      <c r="AS43" s="9">
        <v>7877</v>
      </c>
      <c r="AT43" s="9">
        <v>11792</v>
      </c>
      <c r="AU43" s="9">
        <v>8569</v>
      </c>
    </row>
    <row r="44" spans="1:47">
      <c r="A44" s="8" t="s">
        <v>19</v>
      </c>
      <c r="B44" s="9">
        <v>7525</v>
      </c>
      <c r="C44" s="9">
        <v>11565</v>
      </c>
      <c r="D44" s="9">
        <v>14445</v>
      </c>
      <c r="E44" s="9">
        <v>17710</v>
      </c>
      <c r="F44" s="9">
        <v>9073</v>
      </c>
      <c r="G44" s="9">
        <v>17259</v>
      </c>
      <c r="H44" s="9">
        <v>26846</v>
      </c>
      <c r="I44" s="9">
        <v>28463</v>
      </c>
      <c r="J44" s="9">
        <v>23511</v>
      </c>
      <c r="K44" s="9">
        <v>26229</v>
      </c>
      <c r="L44" s="9">
        <v>28590</v>
      </c>
      <c r="M44" s="9">
        <v>25999</v>
      </c>
      <c r="N44" s="9">
        <v>24101</v>
      </c>
      <c r="O44" s="9">
        <v>27454</v>
      </c>
      <c r="P44" s="9">
        <v>32305</v>
      </c>
      <c r="Q44" s="9">
        <v>33176</v>
      </c>
      <c r="R44" s="9">
        <v>29499</v>
      </c>
      <c r="S44" s="9">
        <v>32711</v>
      </c>
      <c r="T44" s="9">
        <v>35583</v>
      </c>
      <c r="U44" s="9">
        <v>35936</v>
      </c>
      <c r="V44" s="9">
        <v>27423</v>
      </c>
      <c r="W44" s="9">
        <v>31584</v>
      </c>
      <c r="X44" s="9">
        <v>32669</v>
      </c>
      <c r="Y44" s="9">
        <v>33215</v>
      </c>
      <c r="Z44" s="9">
        <v>21792</v>
      </c>
      <c r="AA44" s="9">
        <v>29089</v>
      </c>
      <c r="AB44" s="9">
        <v>38077</v>
      </c>
      <c r="AC44" s="9">
        <v>44892</v>
      </c>
      <c r="AD44" s="9">
        <v>36387</v>
      </c>
      <c r="AE44" s="9">
        <v>43067</v>
      </c>
      <c r="AF44" s="9">
        <v>47153</v>
      </c>
      <c r="AG44" s="9">
        <v>48590</v>
      </c>
      <c r="AH44" s="9">
        <v>40014</v>
      </c>
      <c r="AI44" s="9">
        <v>41180</v>
      </c>
      <c r="AJ44" s="9">
        <v>47836</v>
      </c>
      <c r="AK44" s="9">
        <v>57822</v>
      </c>
      <c r="AL44" s="9">
        <v>39980</v>
      </c>
      <c r="AM44" s="9">
        <v>46522</v>
      </c>
      <c r="AN44" s="9">
        <v>50471</v>
      </c>
      <c r="AO44" s="9">
        <v>55802</v>
      </c>
      <c r="AP44" s="9">
        <v>41498</v>
      </c>
      <c r="AQ44" s="9">
        <v>49455</v>
      </c>
      <c r="AR44" s="9">
        <v>60604</v>
      </c>
      <c r="AS44" s="9">
        <v>61248</v>
      </c>
      <c r="AT44" s="9">
        <v>48647</v>
      </c>
      <c r="AU44" s="9">
        <v>57104</v>
      </c>
    </row>
    <row r="45" spans="1:47">
      <c r="A45" s="8" t="s">
        <v>20</v>
      </c>
      <c r="B45" s="9">
        <v>1099</v>
      </c>
      <c r="C45" s="9">
        <v>1061</v>
      </c>
      <c r="D45" s="9">
        <v>328</v>
      </c>
      <c r="E45" s="9">
        <v>96</v>
      </c>
      <c r="F45" s="9">
        <v>1029</v>
      </c>
      <c r="G45" s="9">
        <v>1645</v>
      </c>
      <c r="H45" s="9">
        <v>2933</v>
      </c>
      <c r="I45" s="9">
        <v>2548</v>
      </c>
      <c r="J45" s="9">
        <v>3550</v>
      </c>
      <c r="K45" s="9">
        <v>3446</v>
      </c>
      <c r="L45" s="9">
        <v>3704</v>
      </c>
      <c r="M45" s="9">
        <v>4397</v>
      </c>
      <c r="N45" s="9">
        <v>5547</v>
      </c>
      <c r="O45" s="9">
        <v>7537</v>
      </c>
      <c r="P45" s="9">
        <v>2869</v>
      </c>
      <c r="Q45" s="9">
        <v>7053</v>
      </c>
      <c r="R45" s="9">
        <v>11252</v>
      </c>
      <c r="S45" s="9">
        <v>15246</v>
      </c>
      <c r="T45" s="9">
        <v>15341</v>
      </c>
      <c r="U45" s="9">
        <v>3371</v>
      </c>
      <c r="V45" s="9">
        <v>4317</v>
      </c>
      <c r="W45" s="9">
        <v>4275</v>
      </c>
      <c r="X45" s="9">
        <v>3530</v>
      </c>
      <c r="Y45" s="9">
        <v>4789</v>
      </c>
      <c r="Z45" s="9">
        <v>4347</v>
      </c>
      <c r="AA45" s="9">
        <v>3046</v>
      </c>
      <c r="AB45" s="9">
        <v>1884</v>
      </c>
      <c r="AC45" s="9">
        <v>2409</v>
      </c>
      <c r="AD45" s="9">
        <v>2720</v>
      </c>
      <c r="AE45" s="9">
        <v>3526</v>
      </c>
      <c r="AF45" s="9">
        <v>2548</v>
      </c>
      <c r="AG45" s="9">
        <v>1145</v>
      </c>
      <c r="AH45" s="9">
        <v>4095</v>
      </c>
      <c r="AI45" s="9">
        <v>3960</v>
      </c>
      <c r="AJ45" s="9">
        <v>3311</v>
      </c>
      <c r="AK45" s="9">
        <v>2218</v>
      </c>
      <c r="AL45" s="9">
        <v>4940</v>
      </c>
      <c r="AM45" s="9">
        <v>4444</v>
      </c>
      <c r="AN45" s="9">
        <v>4703</v>
      </c>
      <c r="AO45" s="9">
        <v>3860</v>
      </c>
      <c r="AP45" s="9">
        <v>5717</v>
      </c>
      <c r="AQ45" s="9">
        <v>4417</v>
      </c>
      <c r="AR45" s="9">
        <v>4033</v>
      </c>
      <c r="AS45" s="9">
        <v>4973</v>
      </c>
      <c r="AT45" s="9">
        <v>3030</v>
      </c>
      <c r="AU45" s="9">
        <v>4009</v>
      </c>
    </row>
    <row r="46" spans="1:47" ht="39">
      <c r="A46" s="10" t="s">
        <v>21</v>
      </c>
      <c r="B46" s="11">
        <v>166556</v>
      </c>
      <c r="C46" s="11">
        <v>170024</v>
      </c>
      <c r="D46" s="11">
        <v>182761</v>
      </c>
      <c r="E46" s="11">
        <v>176349</v>
      </c>
      <c r="F46" s="11">
        <v>208510</v>
      </c>
      <c r="G46" s="11">
        <v>281875</v>
      </c>
      <c r="H46" s="11">
        <v>275559</v>
      </c>
      <c r="I46" s="11">
        <v>184917</v>
      </c>
      <c r="J46" s="11">
        <v>175273</v>
      </c>
      <c r="K46" s="11">
        <v>220880</v>
      </c>
      <c r="L46" s="11">
        <v>204719</v>
      </c>
      <c r="M46" s="11">
        <v>202158</v>
      </c>
      <c r="N46" s="11">
        <v>198805</v>
      </c>
      <c r="O46" s="11">
        <v>195809</v>
      </c>
      <c r="P46" s="11">
        <v>199881</v>
      </c>
      <c r="Q46" s="11">
        <v>230263</v>
      </c>
      <c r="R46" s="11">
        <v>236466</v>
      </c>
      <c r="S46" s="11">
        <v>236556</v>
      </c>
      <c r="T46" s="11">
        <v>240878</v>
      </c>
      <c r="U46" s="11">
        <v>251128</v>
      </c>
      <c r="V46" s="11">
        <v>251852</v>
      </c>
      <c r="W46" s="11">
        <v>252320</v>
      </c>
      <c r="X46" s="11">
        <v>252404</v>
      </c>
      <c r="Y46" s="11">
        <v>262740</v>
      </c>
      <c r="Z46" s="11">
        <v>256085</v>
      </c>
      <c r="AA46" s="11">
        <v>291312</v>
      </c>
      <c r="AB46" s="11">
        <v>313781</v>
      </c>
      <c r="AC46" s="11">
        <v>306036</v>
      </c>
      <c r="AD46" s="11">
        <v>304487</v>
      </c>
      <c r="AE46" s="11">
        <v>320239</v>
      </c>
      <c r="AF46" s="11">
        <v>345003</v>
      </c>
      <c r="AG46" s="11">
        <v>375833</v>
      </c>
      <c r="AH46" s="11">
        <v>455752</v>
      </c>
      <c r="AI46" s="11">
        <v>482223</v>
      </c>
      <c r="AJ46" s="11">
        <v>476358</v>
      </c>
      <c r="AK46" s="11">
        <v>593120</v>
      </c>
      <c r="AL46" s="11">
        <v>724433</v>
      </c>
      <c r="AM46" s="11">
        <v>674470</v>
      </c>
      <c r="AN46" s="11">
        <v>563757</v>
      </c>
      <c r="AO46" s="11">
        <v>600623</v>
      </c>
      <c r="AP46" s="11">
        <v>546202</v>
      </c>
      <c r="AQ46" s="11">
        <v>579480</v>
      </c>
      <c r="AR46" s="11">
        <v>673973</v>
      </c>
      <c r="AS46" s="11">
        <v>640892</v>
      </c>
      <c r="AT46" s="11">
        <v>731641</v>
      </c>
      <c r="AU46" s="11">
        <v>677308</v>
      </c>
    </row>
    <row r="47" spans="1:47" ht="25">
      <c r="A47" s="12" t="s">
        <v>22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>
      <c r="A48" s="20" t="s">
        <v>23</v>
      </c>
      <c r="B48" s="11">
        <v>166556</v>
      </c>
      <c r="C48" s="11">
        <v>170024</v>
      </c>
      <c r="D48" s="11">
        <v>182761</v>
      </c>
      <c r="E48" s="11">
        <v>176349</v>
      </c>
      <c r="F48" s="11">
        <v>208510</v>
      </c>
      <c r="G48" s="11">
        <v>281875</v>
      </c>
      <c r="H48" s="11">
        <v>275559</v>
      </c>
      <c r="I48" s="11">
        <v>184917</v>
      </c>
      <c r="J48" s="11">
        <v>175273</v>
      </c>
      <c r="K48" s="11">
        <v>220880</v>
      </c>
      <c r="L48" s="11">
        <v>204719</v>
      </c>
      <c r="M48" s="11">
        <v>202158</v>
      </c>
      <c r="N48" s="11">
        <v>198805</v>
      </c>
      <c r="O48" s="11">
        <v>195809</v>
      </c>
      <c r="P48" s="11">
        <v>199881</v>
      </c>
      <c r="Q48" s="11">
        <v>230263</v>
      </c>
      <c r="R48" s="11">
        <v>236466</v>
      </c>
      <c r="S48" s="11">
        <v>236556</v>
      </c>
      <c r="T48" s="11">
        <v>240878</v>
      </c>
      <c r="U48" s="11">
        <v>251128</v>
      </c>
      <c r="V48" s="11">
        <v>251852</v>
      </c>
      <c r="W48" s="11">
        <v>252320</v>
      </c>
      <c r="X48" s="11">
        <v>252404</v>
      </c>
      <c r="Y48" s="11">
        <v>262740</v>
      </c>
      <c r="Z48" s="11">
        <v>256085</v>
      </c>
      <c r="AA48" s="11">
        <v>291312</v>
      </c>
      <c r="AB48" s="11">
        <v>313781</v>
      </c>
      <c r="AC48" s="11">
        <v>306036</v>
      </c>
      <c r="AD48" s="11">
        <v>304487</v>
      </c>
      <c r="AE48" s="11">
        <v>320239</v>
      </c>
      <c r="AF48" s="11">
        <v>345003</v>
      </c>
      <c r="AG48" s="11">
        <v>375833</v>
      </c>
      <c r="AH48" s="11">
        <v>455752</v>
      </c>
      <c r="AI48" s="11">
        <v>482223</v>
      </c>
      <c r="AJ48" s="11">
        <v>476358</v>
      </c>
      <c r="AK48" s="11">
        <v>593120</v>
      </c>
      <c r="AL48" s="11">
        <v>724433</v>
      </c>
      <c r="AM48" s="11">
        <v>674470</v>
      </c>
      <c r="AN48" s="11">
        <v>563757</v>
      </c>
      <c r="AO48" s="11">
        <v>600623</v>
      </c>
      <c r="AP48" s="11">
        <v>546202</v>
      </c>
      <c r="AQ48" s="11">
        <v>579480</v>
      </c>
      <c r="AR48" s="11">
        <v>673973</v>
      </c>
      <c r="AS48" s="11">
        <v>640892</v>
      </c>
      <c r="AT48" s="11">
        <v>731641</v>
      </c>
      <c r="AU48" s="11">
        <v>677308</v>
      </c>
    </row>
    <row r="49" spans="1:47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8" t="s">
        <v>24</v>
      </c>
      <c r="B50" s="9">
        <v>84651</v>
      </c>
      <c r="C50" s="9">
        <v>80345</v>
      </c>
      <c r="D50" s="9">
        <v>79031</v>
      </c>
      <c r="E50" s="9">
        <v>75522</v>
      </c>
      <c r="F50" s="9">
        <v>75364</v>
      </c>
      <c r="G50" s="9">
        <v>189251</v>
      </c>
      <c r="H50" s="9">
        <v>188934</v>
      </c>
      <c r="I50" s="9">
        <v>273723</v>
      </c>
      <c r="J50" s="9">
        <v>278808</v>
      </c>
      <c r="K50" s="9">
        <v>238040</v>
      </c>
      <c r="L50" s="9">
        <v>235649</v>
      </c>
      <c r="M50" s="9">
        <v>221839</v>
      </c>
      <c r="N50" s="9">
        <v>225111</v>
      </c>
      <c r="O50" s="9">
        <v>219216</v>
      </c>
      <c r="P50" s="9">
        <v>221469</v>
      </c>
      <c r="Q50" s="9">
        <v>217010</v>
      </c>
      <c r="R50" s="9">
        <v>218159</v>
      </c>
      <c r="S50" s="9">
        <v>212352</v>
      </c>
      <c r="T50" s="9">
        <v>210991</v>
      </c>
      <c r="U50" s="9">
        <v>219346</v>
      </c>
      <c r="V50" s="9">
        <v>231321</v>
      </c>
      <c r="W50" s="9">
        <v>232529</v>
      </c>
      <c r="X50" s="9">
        <v>223445</v>
      </c>
      <c r="Y50" s="9">
        <v>210989</v>
      </c>
      <c r="Z50" s="9">
        <v>213809</v>
      </c>
      <c r="AA50" s="9">
        <v>240696</v>
      </c>
      <c r="AB50" s="9">
        <v>253929</v>
      </c>
      <c r="AC50" s="9">
        <v>270945</v>
      </c>
      <c r="AD50" s="9">
        <v>302496</v>
      </c>
      <c r="AE50" s="9">
        <v>311359</v>
      </c>
      <c r="AF50" s="9">
        <v>308509</v>
      </c>
      <c r="AG50" s="9">
        <v>304460</v>
      </c>
      <c r="AH50" s="9">
        <v>305376</v>
      </c>
      <c r="AI50" s="9">
        <v>294493</v>
      </c>
      <c r="AJ50" s="9">
        <v>296727</v>
      </c>
      <c r="AK50" s="9">
        <v>307238</v>
      </c>
      <c r="AL50" s="9">
        <v>216187</v>
      </c>
      <c r="AM50" s="9">
        <v>215611</v>
      </c>
      <c r="AN50" s="9">
        <v>328973</v>
      </c>
      <c r="AO50" s="9">
        <v>337481</v>
      </c>
      <c r="AP50" s="9">
        <v>323225</v>
      </c>
      <c r="AQ50" s="9">
        <v>290248</v>
      </c>
      <c r="AR50" s="9">
        <v>224834</v>
      </c>
      <c r="AS50" s="9">
        <v>261110</v>
      </c>
      <c r="AT50" s="9">
        <v>219311</v>
      </c>
      <c r="AU50" s="9">
        <v>273583</v>
      </c>
    </row>
    <row r="51" spans="1:47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9192</v>
      </c>
      <c r="Z51" s="9">
        <v>8728</v>
      </c>
      <c r="AA51" s="9">
        <v>7786</v>
      </c>
      <c r="AB51" s="9">
        <v>6967</v>
      </c>
      <c r="AC51" s="9">
        <v>6785</v>
      </c>
      <c r="AD51" s="9">
        <v>5157</v>
      </c>
      <c r="AE51" s="9">
        <v>9877</v>
      </c>
      <c r="AF51" s="9">
        <v>9848</v>
      </c>
      <c r="AG51" s="9">
        <v>8400</v>
      </c>
      <c r="AH51" s="9">
        <v>7803</v>
      </c>
      <c r="AI51" s="9">
        <v>8561</v>
      </c>
      <c r="AJ51" s="9">
        <v>5611</v>
      </c>
      <c r="AK51" s="9">
        <v>5364</v>
      </c>
      <c r="AL51" s="9">
        <v>8555</v>
      </c>
      <c r="AM51" s="9">
        <v>7479</v>
      </c>
      <c r="AN51" s="9">
        <v>7595</v>
      </c>
      <c r="AO51" s="9">
        <v>7973</v>
      </c>
      <c r="AP51" s="9">
        <v>8275</v>
      </c>
      <c r="AQ51" s="9">
        <v>9238</v>
      </c>
      <c r="AR51" s="9">
        <v>13245</v>
      </c>
      <c r="AS51" s="9">
        <v>11524</v>
      </c>
      <c r="AT51" s="9">
        <v>11779</v>
      </c>
      <c r="AU51" s="9">
        <v>11376</v>
      </c>
    </row>
    <row r="52" spans="1:47">
      <c r="A52" s="8" t="s">
        <v>190</v>
      </c>
      <c r="B52" s="9">
        <v>10880</v>
      </c>
      <c r="C52" s="9">
        <v>10880</v>
      </c>
      <c r="D52" s="9">
        <v>10880</v>
      </c>
      <c r="E52" s="9">
        <v>10880</v>
      </c>
      <c r="F52" s="9">
        <v>10880</v>
      </c>
      <c r="G52" s="9">
        <v>5340</v>
      </c>
      <c r="H52" s="9">
        <v>3960</v>
      </c>
      <c r="I52" s="9">
        <v>3703</v>
      </c>
      <c r="J52" s="9">
        <v>3512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1213</v>
      </c>
      <c r="R52" s="9">
        <v>1202</v>
      </c>
      <c r="S52" s="9">
        <v>2010</v>
      </c>
      <c r="T52" s="9">
        <v>1978</v>
      </c>
      <c r="U52" s="9">
        <v>2531</v>
      </c>
      <c r="V52" s="9">
        <v>2531</v>
      </c>
      <c r="W52" s="9">
        <v>2559</v>
      </c>
      <c r="X52" s="9">
        <v>2473</v>
      </c>
      <c r="Y52" s="9">
        <v>1753</v>
      </c>
      <c r="Z52" s="9">
        <v>1784</v>
      </c>
      <c r="AA52" s="9">
        <v>1725</v>
      </c>
      <c r="AB52" s="9">
        <v>1664</v>
      </c>
      <c r="AC52" s="9">
        <v>1751</v>
      </c>
      <c r="AD52" s="9">
        <v>2200</v>
      </c>
      <c r="AE52" s="9">
        <v>3016</v>
      </c>
      <c r="AF52" s="9">
        <v>3039</v>
      </c>
      <c r="AG52" s="9">
        <v>3695</v>
      </c>
      <c r="AH52" s="9">
        <v>3819</v>
      </c>
      <c r="AI52" s="9">
        <v>4335</v>
      </c>
      <c r="AJ52" s="9">
        <v>3282</v>
      </c>
      <c r="AK52" s="9">
        <v>3033</v>
      </c>
      <c r="AL52" s="9">
        <v>4417</v>
      </c>
      <c r="AM52" s="9">
        <v>4368</v>
      </c>
      <c r="AN52" s="9">
        <v>3986</v>
      </c>
      <c r="AO52" s="9">
        <v>3078</v>
      </c>
      <c r="AP52" s="9">
        <v>2918</v>
      </c>
      <c r="AQ52" s="9">
        <v>2721</v>
      </c>
      <c r="AR52" s="9">
        <v>1822</v>
      </c>
      <c r="AS52" s="9">
        <v>1593</v>
      </c>
      <c r="AT52" s="9">
        <v>1079</v>
      </c>
      <c r="AU52" s="9">
        <v>1091</v>
      </c>
    </row>
    <row r="53" spans="1:47">
      <c r="A53" s="8" t="s">
        <v>191</v>
      </c>
      <c r="B53" s="9"/>
      <c r="C53" s="9"/>
      <c r="D53" s="9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</row>
    <row r="54" spans="1:47">
      <c r="A54" s="8" t="s">
        <v>25</v>
      </c>
      <c r="B54" s="9"/>
      <c r="C54" s="9"/>
      <c r="D54" s="9"/>
      <c r="E54" s="9">
        <v>0</v>
      </c>
      <c r="F54" s="9">
        <v>0</v>
      </c>
      <c r="G54" s="9">
        <v>11920</v>
      </c>
      <c r="H54" s="9">
        <v>10413</v>
      </c>
      <c r="I54" s="9">
        <v>11295</v>
      </c>
      <c r="J54" s="9">
        <v>12893</v>
      </c>
      <c r="K54" s="9">
        <v>14390</v>
      </c>
      <c r="L54" s="9">
        <v>14559</v>
      </c>
      <c r="M54" s="9">
        <v>14837</v>
      </c>
      <c r="N54" s="9">
        <v>8244</v>
      </c>
      <c r="O54" s="9">
        <v>7955</v>
      </c>
      <c r="P54" s="9">
        <v>7979</v>
      </c>
      <c r="Q54" s="9">
        <v>2177</v>
      </c>
      <c r="R54" s="9">
        <v>1983</v>
      </c>
      <c r="S54" s="9">
        <v>1811</v>
      </c>
      <c r="T54" s="9">
        <v>1818</v>
      </c>
      <c r="U54" s="9">
        <v>2401</v>
      </c>
      <c r="V54" s="9">
        <v>2424</v>
      </c>
      <c r="W54" s="9">
        <v>2748</v>
      </c>
      <c r="X54" s="9">
        <v>2900</v>
      </c>
      <c r="Y54" s="9">
        <v>2593</v>
      </c>
      <c r="Z54" s="9">
        <v>1623</v>
      </c>
      <c r="AA54" s="9">
        <v>6418</v>
      </c>
      <c r="AB54" s="9">
        <v>4871</v>
      </c>
      <c r="AC54" s="9">
        <v>5352</v>
      </c>
      <c r="AD54" s="9">
        <v>5546</v>
      </c>
      <c r="AE54" s="9">
        <v>5491</v>
      </c>
      <c r="AF54" s="9">
        <v>3424</v>
      </c>
      <c r="AG54" s="9">
        <v>3441</v>
      </c>
      <c r="AH54" s="9">
        <v>4878</v>
      </c>
      <c r="AI54" s="9">
        <v>4505</v>
      </c>
      <c r="AJ54" s="9">
        <v>3761</v>
      </c>
      <c r="AK54" s="9">
        <v>3729</v>
      </c>
      <c r="AL54" s="9">
        <v>3897</v>
      </c>
      <c r="AM54" s="9">
        <v>4407</v>
      </c>
      <c r="AN54" s="9">
        <v>7047</v>
      </c>
      <c r="AO54" s="9">
        <v>9296</v>
      </c>
      <c r="AP54" s="9">
        <v>11648</v>
      </c>
      <c r="AQ54" s="9">
        <v>12217</v>
      </c>
      <c r="AR54" s="9">
        <v>12994</v>
      </c>
      <c r="AS54" s="9">
        <v>13332</v>
      </c>
      <c r="AT54" s="9">
        <v>14521</v>
      </c>
      <c r="AU54" s="9">
        <v>15014</v>
      </c>
    </row>
    <row r="55" spans="1:47">
      <c r="A55" s="8" t="s">
        <v>26</v>
      </c>
      <c r="B55" s="9"/>
      <c r="C55" s="9"/>
      <c r="D55" s="9"/>
      <c r="E55" s="9">
        <v>27972</v>
      </c>
      <c r="F55" s="9">
        <v>28082</v>
      </c>
      <c r="G55" s="9">
        <v>27617</v>
      </c>
      <c r="H55" s="9">
        <v>27266</v>
      </c>
      <c r="I55" s="9">
        <v>54294</v>
      </c>
      <c r="J55" s="9">
        <v>56308</v>
      </c>
      <c r="K55" s="9">
        <v>54499</v>
      </c>
      <c r="L55" s="9">
        <v>54117</v>
      </c>
      <c r="M55" s="9">
        <v>55374</v>
      </c>
      <c r="N55" s="9">
        <v>56171</v>
      </c>
      <c r="O55" s="9">
        <v>56683</v>
      </c>
      <c r="P55" s="9">
        <v>56478</v>
      </c>
      <c r="Q55" s="9">
        <v>55167</v>
      </c>
      <c r="R55" s="9">
        <v>55816</v>
      </c>
      <c r="S55" s="9">
        <v>53903</v>
      </c>
      <c r="T55" s="9">
        <v>53210</v>
      </c>
      <c r="U55" s="9">
        <v>48692</v>
      </c>
      <c r="V55" s="9">
        <v>48354</v>
      </c>
      <c r="W55" s="9">
        <v>49647</v>
      </c>
      <c r="X55" s="9">
        <v>47895</v>
      </c>
      <c r="Y55" s="9">
        <v>47207</v>
      </c>
      <c r="Z55" s="9">
        <v>46427</v>
      </c>
      <c r="AA55" s="9">
        <v>48486</v>
      </c>
      <c r="AB55" s="9">
        <v>50422</v>
      </c>
      <c r="AC55" s="9">
        <v>46202</v>
      </c>
      <c r="AD55" s="9">
        <v>45667</v>
      </c>
      <c r="AE55" s="9">
        <v>48622</v>
      </c>
      <c r="AF55" s="9">
        <v>44898</v>
      </c>
      <c r="AG55" s="9">
        <v>43431</v>
      </c>
      <c r="AH55" s="9">
        <v>44211</v>
      </c>
      <c r="AI55" s="9">
        <v>42664</v>
      </c>
      <c r="AJ55" s="9">
        <v>39944</v>
      </c>
      <c r="AK55" s="9">
        <v>37773</v>
      </c>
      <c r="AL55" s="9">
        <v>37656</v>
      </c>
      <c r="AM55" s="9">
        <v>37984</v>
      </c>
      <c r="AN55" s="9">
        <v>37396</v>
      </c>
      <c r="AO55" s="9">
        <v>50099</v>
      </c>
      <c r="AP55" s="9">
        <v>48141</v>
      </c>
      <c r="AQ55" s="9">
        <v>46217</v>
      </c>
      <c r="AR55" s="9">
        <v>47222</v>
      </c>
      <c r="AS55" s="9">
        <v>42866</v>
      </c>
      <c r="AT55" s="9">
        <v>43820</v>
      </c>
      <c r="AU55" s="9">
        <v>42922</v>
      </c>
    </row>
    <row r="56" spans="1:47">
      <c r="A56" s="8" t="s">
        <v>27</v>
      </c>
      <c r="B56" s="9">
        <v>24895</v>
      </c>
      <c r="C56" s="9">
        <v>25470</v>
      </c>
      <c r="D56" s="9">
        <v>33655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/>
      <c r="C57" s="9"/>
      <c r="D57" s="9"/>
      <c r="E57" s="9">
        <v>11606</v>
      </c>
      <c r="F57" s="9">
        <v>11812</v>
      </c>
      <c r="G57" s="9">
        <v>11582</v>
      </c>
      <c r="H57" s="9">
        <v>15289</v>
      </c>
      <c r="I57" s="9">
        <v>15170</v>
      </c>
      <c r="J57" s="9">
        <v>17110</v>
      </c>
      <c r="K57" s="9">
        <v>16225</v>
      </c>
      <c r="L57" s="9">
        <v>17515</v>
      </c>
      <c r="M57" s="9">
        <v>15938</v>
      </c>
      <c r="N57" s="9">
        <v>16197</v>
      </c>
      <c r="O57" s="9">
        <v>16645</v>
      </c>
      <c r="P57" s="9">
        <v>17403</v>
      </c>
      <c r="Q57" s="9">
        <v>18219</v>
      </c>
      <c r="R57" s="9">
        <v>18706</v>
      </c>
      <c r="S57" s="9">
        <v>17607</v>
      </c>
      <c r="T57" s="9">
        <v>17540</v>
      </c>
      <c r="U57" s="9">
        <v>16783</v>
      </c>
      <c r="V57" s="9">
        <v>17032</v>
      </c>
      <c r="W57" s="9">
        <v>17198</v>
      </c>
      <c r="X57" s="9">
        <v>15226</v>
      </c>
      <c r="Y57" s="9">
        <v>15334</v>
      </c>
      <c r="Z57" s="9">
        <v>14138</v>
      </c>
      <c r="AA57" s="9">
        <v>14722</v>
      </c>
      <c r="AB57" s="9">
        <v>15473</v>
      </c>
      <c r="AC57" s="9">
        <v>17363</v>
      </c>
      <c r="AD57" s="9">
        <v>17040</v>
      </c>
      <c r="AE57" s="9">
        <v>17150</v>
      </c>
      <c r="AF57" s="9">
        <v>16066</v>
      </c>
      <c r="AG57" s="9">
        <v>13699</v>
      </c>
      <c r="AH57" s="9">
        <v>13730</v>
      </c>
      <c r="AI57" s="9">
        <v>12215</v>
      </c>
      <c r="AJ57" s="9">
        <v>10761</v>
      </c>
      <c r="AK57" s="9">
        <v>10982</v>
      </c>
      <c r="AL57" s="9">
        <v>11799</v>
      </c>
      <c r="AM57" s="9">
        <v>11822</v>
      </c>
      <c r="AN57" s="9">
        <v>10972</v>
      </c>
      <c r="AO57" s="9">
        <v>11725</v>
      </c>
      <c r="AP57" s="9">
        <v>11017</v>
      </c>
      <c r="AQ57" s="9">
        <v>10477</v>
      </c>
      <c r="AR57" s="9">
        <v>11148</v>
      </c>
      <c r="AS57" s="9">
        <v>10124</v>
      </c>
      <c r="AT57" s="9">
        <v>10577</v>
      </c>
      <c r="AU57" s="9">
        <v>10724</v>
      </c>
    </row>
    <row r="58" spans="1:47">
      <c r="A58" s="8" t="s">
        <v>29</v>
      </c>
      <c r="B58" s="9">
        <v>12464</v>
      </c>
      <c r="C58" s="9">
        <v>12430</v>
      </c>
      <c r="D58" s="9">
        <v>11465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</row>
    <row r="59" spans="1:47">
      <c r="A59" s="20" t="s">
        <v>30</v>
      </c>
      <c r="B59" s="11">
        <v>132890</v>
      </c>
      <c r="C59" s="11">
        <v>129125</v>
      </c>
      <c r="D59" s="11">
        <v>135031</v>
      </c>
      <c r="E59" s="11">
        <v>125980</v>
      </c>
      <c r="F59" s="11">
        <v>126138</v>
      </c>
      <c r="G59" s="11">
        <v>245710</v>
      </c>
      <c r="H59" s="11">
        <v>245862</v>
      </c>
      <c r="I59" s="11">
        <v>358185</v>
      </c>
      <c r="J59" s="11">
        <v>368631</v>
      </c>
      <c r="K59" s="11">
        <v>323154</v>
      </c>
      <c r="L59" s="11">
        <v>321840</v>
      </c>
      <c r="M59" s="11">
        <v>307988</v>
      </c>
      <c r="N59" s="11">
        <v>305723</v>
      </c>
      <c r="O59" s="11">
        <v>300499</v>
      </c>
      <c r="P59" s="11">
        <v>303329</v>
      </c>
      <c r="Q59" s="11">
        <v>293786</v>
      </c>
      <c r="R59" s="11">
        <v>295866</v>
      </c>
      <c r="S59" s="11">
        <v>287683</v>
      </c>
      <c r="T59" s="11">
        <v>285537</v>
      </c>
      <c r="U59" s="11">
        <v>289753</v>
      </c>
      <c r="V59" s="11">
        <v>301662</v>
      </c>
      <c r="W59" s="11">
        <v>304681</v>
      </c>
      <c r="X59" s="11">
        <v>291939</v>
      </c>
      <c r="Y59" s="11">
        <v>287068</v>
      </c>
      <c r="Z59" s="11">
        <v>286509</v>
      </c>
      <c r="AA59" s="11">
        <v>319833</v>
      </c>
      <c r="AB59" s="11">
        <v>333326</v>
      </c>
      <c r="AC59" s="11">
        <v>348398</v>
      </c>
      <c r="AD59" s="11">
        <v>378106</v>
      </c>
      <c r="AE59" s="11">
        <v>395515</v>
      </c>
      <c r="AF59" s="11">
        <v>385784</v>
      </c>
      <c r="AG59" s="11">
        <v>377126</v>
      </c>
      <c r="AH59" s="11">
        <v>379817</v>
      </c>
      <c r="AI59" s="11">
        <v>366773</v>
      </c>
      <c r="AJ59" s="11">
        <v>360086</v>
      </c>
      <c r="AK59" s="11">
        <v>368119</v>
      </c>
      <c r="AL59" s="11">
        <v>282511</v>
      </c>
      <c r="AM59" s="11">
        <v>281671</v>
      </c>
      <c r="AN59" s="11">
        <v>395969</v>
      </c>
      <c r="AO59" s="11">
        <v>419652</v>
      </c>
      <c r="AP59" s="11">
        <v>405224</v>
      </c>
      <c r="AQ59" s="11">
        <v>371118</v>
      </c>
      <c r="AR59" s="11">
        <v>311265</v>
      </c>
      <c r="AS59" s="11">
        <v>340549</v>
      </c>
      <c r="AT59" s="11">
        <v>301087</v>
      </c>
      <c r="AU59" s="11">
        <v>354710</v>
      </c>
    </row>
    <row r="60" spans="1:47">
      <c r="A60" s="22" t="s">
        <v>192</v>
      </c>
      <c r="B60" s="16">
        <v>299446</v>
      </c>
      <c r="C60" s="16">
        <v>299149</v>
      </c>
      <c r="D60" s="16">
        <v>317792</v>
      </c>
      <c r="E60" s="16">
        <v>302329</v>
      </c>
      <c r="F60" s="16">
        <v>334648</v>
      </c>
      <c r="G60" s="16">
        <v>527585</v>
      </c>
      <c r="H60" s="16">
        <v>521421</v>
      </c>
      <c r="I60" s="16">
        <v>543102</v>
      </c>
      <c r="J60" s="16">
        <v>543904</v>
      </c>
      <c r="K60" s="16">
        <v>544034</v>
      </c>
      <c r="L60" s="16">
        <v>526559</v>
      </c>
      <c r="M60" s="16">
        <v>510146</v>
      </c>
      <c r="N60" s="16">
        <v>504528</v>
      </c>
      <c r="O60" s="16">
        <v>496308</v>
      </c>
      <c r="P60" s="16">
        <v>503210</v>
      </c>
      <c r="Q60" s="16">
        <v>524049</v>
      </c>
      <c r="R60" s="16">
        <v>532332</v>
      </c>
      <c r="S60" s="16">
        <v>524239</v>
      </c>
      <c r="T60" s="16">
        <v>526415</v>
      </c>
      <c r="U60" s="16">
        <v>540881</v>
      </c>
      <c r="V60" s="16">
        <v>553514</v>
      </c>
      <c r="W60" s="16">
        <v>557001</v>
      </c>
      <c r="X60" s="16">
        <v>544343</v>
      </c>
      <c r="Y60" s="16">
        <v>549808</v>
      </c>
      <c r="Z60" s="16">
        <v>542594</v>
      </c>
      <c r="AA60" s="16">
        <v>611145</v>
      </c>
      <c r="AB60" s="16">
        <v>647107</v>
      </c>
      <c r="AC60" s="16">
        <v>654434</v>
      </c>
      <c r="AD60" s="16">
        <v>682593</v>
      </c>
      <c r="AE60" s="16">
        <v>715754</v>
      </c>
      <c r="AF60" s="16">
        <v>730787</v>
      </c>
      <c r="AG60" s="16">
        <v>752959</v>
      </c>
      <c r="AH60" s="16">
        <v>835569</v>
      </c>
      <c r="AI60" s="16">
        <v>848996</v>
      </c>
      <c r="AJ60" s="16">
        <v>836444</v>
      </c>
      <c r="AK60" s="16">
        <v>961239</v>
      </c>
      <c r="AL60" s="16">
        <v>1006944</v>
      </c>
      <c r="AM60" s="16">
        <v>956141</v>
      </c>
      <c r="AN60" s="16">
        <v>959726</v>
      </c>
      <c r="AO60" s="16">
        <v>1020275</v>
      </c>
      <c r="AP60" s="16">
        <v>951426</v>
      </c>
      <c r="AQ60" s="16">
        <v>950598</v>
      </c>
      <c r="AR60" s="16">
        <v>985238</v>
      </c>
      <c r="AS60" s="16">
        <v>981441</v>
      </c>
      <c r="AT60" s="16">
        <v>1032728</v>
      </c>
      <c r="AU60" s="16">
        <v>1032018</v>
      </c>
    </row>
    <row r="61" spans="1:47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>
      <c r="A62" s="12" t="s">
        <v>40</v>
      </c>
      <c r="B62" s="9">
        <v>162120</v>
      </c>
      <c r="C62" s="9">
        <v>162120</v>
      </c>
      <c r="D62" s="9">
        <v>162120</v>
      </c>
      <c r="E62" s="9">
        <v>162120</v>
      </c>
      <c r="F62" s="9">
        <v>162120</v>
      </c>
      <c r="G62" s="9">
        <v>162119.99999999997</v>
      </c>
      <c r="H62" s="9">
        <v>162120</v>
      </c>
      <c r="I62" s="9">
        <v>162120</v>
      </c>
      <c r="J62" s="9">
        <v>162120</v>
      </c>
      <c r="K62" s="9">
        <v>162120</v>
      </c>
      <c r="L62" s="9">
        <v>162120</v>
      </c>
      <c r="M62" s="9">
        <v>162120</v>
      </c>
      <c r="N62" s="9">
        <v>162120</v>
      </c>
      <c r="O62" s="9">
        <v>162120</v>
      </c>
      <c r="P62" s="9">
        <v>162120</v>
      </c>
      <c r="Q62" s="9">
        <v>162120</v>
      </c>
      <c r="R62" s="9">
        <v>162120</v>
      </c>
      <c r="S62" s="9">
        <v>162120</v>
      </c>
      <c r="T62" s="9">
        <v>162120</v>
      </c>
      <c r="U62" s="9">
        <v>162120</v>
      </c>
      <c r="V62" s="9">
        <v>162120</v>
      </c>
      <c r="W62" s="9">
        <v>162120</v>
      </c>
      <c r="X62" s="9">
        <v>162120</v>
      </c>
      <c r="Y62" s="9">
        <v>162120</v>
      </c>
      <c r="Z62" s="9">
        <v>162120</v>
      </c>
      <c r="AA62" s="9">
        <v>162120</v>
      </c>
      <c r="AB62" s="9">
        <v>162120</v>
      </c>
      <c r="AC62" s="9">
        <v>162120</v>
      </c>
      <c r="AD62" s="9">
        <v>162120</v>
      </c>
      <c r="AE62" s="9">
        <v>162120</v>
      </c>
      <c r="AF62" s="9">
        <v>162120</v>
      </c>
      <c r="AG62" s="9">
        <v>162120</v>
      </c>
      <c r="AH62" s="9">
        <v>162120</v>
      </c>
      <c r="AI62" s="9">
        <v>162120</v>
      </c>
      <c r="AJ62" s="9">
        <v>162120</v>
      </c>
      <c r="AK62" s="9">
        <v>162120</v>
      </c>
      <c r="AL62" s="9">
        <v>162120</v>
      </c>
      <c r="AM62" s="9">
        <v>162120</v>
      </c>
      <c r="AN62" s="9">
        <v>162120</v>
      </c>
      <c r="AO62" s="9">
        <v>162120</v>
      </c>
      <c r="AP62" s="9">
        <v>162120</v>
      </c>
      <c r="AQ62" s="9">
        <v>162120</v>
      </c>
      <c r="AR62" s="9">
        <v>162120</v>
      </c>
      <c r="AS62" s="9">
        <v>162120</v>
      </c>
      <c r="AT62" s="9">
        <v>162120</v>
      </c>
      <c r="AU62" s="9">
        <v>162120</v>
      </c>
    </row>
    <row r="63" spans="1:47">
      <c r="A63" s="12" t="s">
        <v>32</v>
      </c>
      <c r="B63" s="9">
        <v>372377</v>
      </c>
      <c r="C63" s="9">
        <v>367603</v>
      </c>
      <c r="D63" s="9">
        <v>377423</v>
      </c>
      <c r="E63" s="9">
        <v>387723</v>
      </c>
      <c r="F63" s="9">
        <v>404308</v>
      </c>
      <c r="G63" s="9">
        <v>400126</v>
      </c>
      <c r="H63" s="9">
        <v>420116</v>
      </c>
      <c r="I63" s="9">
        <v>430721</v>
      </c>
      <c r="J63" s="9">
        <v>445679</v>
      </c>
      <c r="K63" s="9">
        <v>438028</v>
      </c>
      <c r="L63" s="9">
        <v>450270</v>
      </c>
      <c r="M63" s="9">
        <v>461658</v>
      </c>
      <c r="N63" s="9">
        <v>472861</v>
      </c>
      <c r="O63" s="9">
        <v>468047</v>
      </c>
      <c r="P63" s="9">
        <v>482350</v>
      </c>
      <c r="Q63" s="9">
        <v>492079</v>
      </c>
      <c r="R63" s="9">
        <v>504361</v>
      </c>
      <c r="S63" s="9">
        <v>498476</v>
      </c>
      <c r="T63" s="9">
        <v>512225</v>
      </c>
      <c r="U63" s="9">
        <v>517525</v>
      </c>
      <c r="V63" s="9">
        <v>530175</v>
      </c>
      <c r="W63" s="9">
        <v>524385</v>
      </c>
      <c r="X63" s="9">
        <v>539206</v>
      </c>
      <c r="Y63" s="9">
        <v>550358</v>
      </c>
      <c r="Z63" s="9">
        <v>562722</v>
      </c>
      <c r="AA63" s="9">
        <v>556441</v>
      </c>
      <c r="AB63" s="9">
        <v>570730</v>
      </c>
      <c r="AC63" s="9">
        <v>583207</v>
      </c>
      <c r="AD63" s="9">
        <v>597301</v>
      </c>
      <c r="AE63" s="9">
        <v>593526</v>
      </c>
      <c r="AF63" s="9">
        <v>611467</v>
      </c>
      <c r="AG63" s="9">
        <v>601333</v>
      </c>
      <c r="AH63" s="9">
        <v>615340</v>
      </c>
      <c r="AI63" s="9">
        <v>645787</v>
      </c>
      <c r="AJ63" s="9">
        <v>674109</v>
      </c>
      <c r="AK63" s="9">
        <v>683572</v>
      </c>
      <c r="AL63" s="9">
        <v>707266</v>
      </c>
      <c r="AM63" s="9">
        <v>696059</v>
      </c>
      <c r="AN63" s="9">
        <v>729617</v>
      </c>
      <c r="AO63" s="9">
        <v>747640</v>
      </c>
      <c r="AP63" s="9">
        <v>775011</v>
      </c>
      <c r="AQ63" s="9">
        <v>765125</v>
      </c>
      <c r="AR63" s="9">
        <v>794259</v>
      </c>
      <c r="AS63" s="9">
        <v>813492</v>
      </c>
      <c r="AT63" s="9">
        <v>843001</v>
      </c>
      <c r="AU63" s="9">
        <v>837684</v>
      </c>
    </row>
    <row r="64" spans="1:47">
      <c r="A64" s="12" t="s">
        <v>193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>
      <c r="A65" s="12" t="s">
        <v>33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>
      <c r="A66" s="12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>
      <c r="A67" s="12" t="s">
        <v>35</v>
      </c>
      <c r="B67" s="9">
        <v>-10467</v>
      </c>
      <c r="C67" s="9">
        <v>-9620</v>
      </c>
      <c r="D67" s="9">
        <v>-14626</v>
      </c>
      <c r="E67" s="9">
        <v>-18031</v>
      </c>
      <c r="F67" s="9">
        <v>-26125</v>
      </c>
      <c r="G67" s="9">
        <v>-32789</v>
      </c>
      <c r="H67" s="9">
        <v>-55574</v>
      </c>
      <c r="I67" s="9">
        <v>-46185</v>
      </c>
      <c r="J67" s="9">
        <v>-26521</v>
      </c>
      <c r="K67" s="9">
        <v>-24951</v>
      </c>
      <c r="L67" s="9">
        <v>-25503</v>
      </c>
      <c r="M67" s="9">
        <v>-25342</v>
      </c>
      <c r="N67" s="9">
        <v>-17050</v>
      </c>
      <c r="O67" s="9">
        <v>-18636</v>
      </c>
      <c r="P67" s="9">
        <v>-7658</v>
      </c>
      <c r="Q67" s="9">
        <v>-15388</v>
      </c>
      <c r="R67" s="9">
        <v>-9524</v>
      </c>
      <c r="S67" s="9">
        <v>-33616</v>
      </c>
      <c r="T67" s="9">
        <v>-35944</v>
      </c>
      <c r="U67" s="9">
        <v>-38567</v>
      </c>
      <c r="V67" s="9">
        <v>-43505</v>
      </c>
      <c r="W67" s="9">
        <v>-39423</v>
      </c>
      <c r="X67" s="9">
        <v>-56469</v>
      </c>
      <c r="Y67" s="9">
        <v>-53114</v>
      </c>
      <c r="Z67" s="9">
        <v>-91264</v>
      </c>
      <c r="AA67" s="9">
        <v>-89723</v>
      </c>
      <c r="AB67" s="9">
        <v>-85079</v>
      </c>
      <c r="AC67" s="9">
        <v>-65008</v>
      </c>
      <c r="AD67" s="9">
        <v>-80354</v>
      </c>
      <c r="AE67" s="9">
        <v>-69171</v>
      </c>
      <c r="AF67" s="9">
        <v>-92415</v>
      </c>
      <c r="AG67" s="9">
        <v>-96778</v>
      </c>
      <c r="AH67" s="9">
        <v>-60365</v>
      </c>
      <c r="AI67" s="9">
        <v>-87175</v>
      </c>
      <c r="AJ67" s="9">
        <v>-108730</v>
      </c>
      <c r="AK67" s="9">
        <v>-84909</v>
      </c>
      <c r="AL67" s="9">
        <v>-90290</v>
      </c>
      <c r="AM67" s="9">
        <v>-77108</v>
      </c>
      <c r="AN67" s="9">
        <v>-96190</v>
      </c>
      <c r="AO67" s="9">
        <v>-78160</v>
      </c>
      <c r="AP67" s="9">
        <v>-92478</v>
      </c>
      <c r="AQ67" s="9">
        <v>-107194</v>
      </c>
      <c r="AR67" s="9">
        <v>-88735</v>
      </c>
      <c r="AS67" s="9">
        <v>-134459</v>
      </c>
      <c r="AT67" s="9">
        <v>-117202</v>
      </c>
      <c r="AU67" s="9">
        <v>-87006</v>
      </c>
    </row>
    <row r="68" spans="1:47" ht="27.75" customHeight="1">
      <c r="A68" s="10" t="s">
        <v>36</v>
      </c>
      <c r="B68" s="11">
        <v>524030</v>
      </c>
      <c r="C68" s="11">
        <v>520103</v>
      </c>
      <c r="D68" s="11">
        <v>524917</v>
      </c>
      <c r="E68" s="11">
        <v>531812</v>
      </c>
      <c r="F68" s="11">
        <v>540303</v>
      </c>
      <c r="G68" s="11">
        <v>529457</v>
      </c>
      <c r="H68" s="11">
        <v>526662</v>
      </c>
      <c r="I68" s="11">
        <v>546656</v>
      </c>
      <c r="J68" s="11">
        <v>581278</v>
      </c>
      <c r="K68" s="11">
        <v>575197</v>
      </c>
      <c r="L68" s="11">
        <v>586887</v>
      </c>
      <c r="M68" s="11">
        <v>598436</v>
      </c>
      <c r="N68" s="11">
        <v>617931</v>
      </c>
      <c r="O68" s="11">
        <v>611531</v>
      </c>
      <c r="P68" s="11">
        <v>636812</v>
      </c>
      <c r="Q68" s="11">
        <v>638811</v>
      </c>
      <c r="R68" s="11">
        <v>656957</v>
      </c>
      <c r="S68" s="11">
        <v>626980</v>
      </c>
      <c r="T68" s="11">
        <v>638401</v>
      </c>
      <c r="U68" s="11">
        <v>641078</v>
      </c>
      <c r="V68" s="11">
        <v>648790</v>
      </c>
      <c r="W68" s="11">
        <v>647082</v>
      </c>
      <c r="X68" s="11">
        <v>644857</v>
      </c>
      <c r="Y68" s="11">
        <v>659364</v>
      </c>
      <c r="Z68" s="11">
        <v>633578</v>
      </c>
      <c r="AA68" s="11">
        <v>628838</v>
      </c>
      <c r="AB68" s="11">
        <v>647771</v>
      </c>
      <c r="AC68" s="11">
        <v>680319</v>
      </c>
      <c r="AD68" s="11">
        <v>679067</v>
      </c>
      <c r="AE68" s="11">
        <v>686475</v>
      </c>
      <c r="AF68" s="11">
        <v>681172</v>
      </c>
      <c r="AG68" s="11">
        <v>666675</v>
      </c>
      <c r="AH68" s="11">
        <v>717095</v>
      </c>
      <c r="AI68" s="11">
        <v>720732</v>
      </c>
      <c r="AJ68" s="11">
        <v>727499</v>
      </c>
      <c r="AK68" s="11">
        <v>760783</v>
      </c>
      <c r="AL68" s="11">
        <v>779096</v>
      </c>
      <c r="AM68" s="11">
        <v>781071</v>
      </c>
      <c r="AN68" s="11">
        <v>795547</v>
      </c>
      <c r="AO68" s="11">
        <v>831600</v>
      </c>
      <c r="AP68" s="11">
        <v>844653</v>
      </c>
      <c r="AQ68" s="11">
        <v>820051</v>
      </c>
      <c r="AR68" s="11">
        <v>867644</v>
      </c>
      <c r="AS68" s="11">
        <v>841153</v>
      </c>
      <c r="AT68" s="11">
        <v>887919</v>
      </c>
      <c r="AU68" s="11">
        <v>912798</v>
      </c>
    </row>
    <row r="69" spans="1:47">
      <c r="A69" s="12" t="s">
        <v>37</v>
      </c>
      <c r="B69" s="9"/>
      <c r="C69" s="9"/>
      <c r="D69" s="9">
        <v>887</v>
      </c>
      <c r="E69" s="9">
        <v>1406</v>
      </c>
      <c r="F69" s="9">
        <v>1263</v>
      </c>
      <c r="G69" s="9">
        <v>999</v>
      </c>
      <c r="H69" s="9">
        <v>4195</v>
      </c>
      <c r="I69" s="9">
        <v>7597</v>
      </c>
      <c r="J69" s="9">
        <v>7660</v>
      </c>
      <c r="K69" s="9">
        <v>7937</v>
      </c>
      <c r="L69" s="9">
        <v>7883</v>
      </c>
      <c r="M69" s="9">
        <v>7704</v>
      </c>
      <c r="N69" s="9">
        <v>8012</v>
      </c>
      <c r="O69" s="9">
        <v>9302</v>
      </c>
      <c r="P69" s="9">
        <v>9820</v>
      </c>
      <c r="Q69" s="9">
        <v>7545</v>
      </c>
      <c r="R69" s="9">
        <v>7771</v>
      </c>
      <c r="S69" s="9">
        <v>12906</v>
      </c>
      <c r="T69" s="9">
        <v>14147</v>
      </c>
      <c r="U69" s="9">
        <v>5297</v>
      </c>
      <c r="V69" s="9">
        <v>5254</v>
      </c>
      <c r="W69" s="9">
        <v>5551</v>
      </c>
      <c r="X69" s="9">
        <v>5268</v>
      </c>
      <c r="Y69" s="9">
        <v>-989</v>
      </c>
      <c r="Z69" s="9">
        <v>-1020</v>
      </c>
      <c r="AA69" s="9">
        <v>30377</v>
      </c>
      <c r="AB69" s="9">
        <v>32148</v>
      </c>
      <c r="AC69" s="9">
        <v>37061</v>
      </c>
      <c r="AD69" s="9">
        <v>37302</v>
      </c>
      <c r="AE69" s="9">
        <v>39655</v>
      </c>
      <c r="AF69" s="9">
        <v>39391</v>
      </c>
      <c r="AG69" s="9">
        <v>37869</v>
      </c>
      <c r="AH69" s="9">
        <v>41883</v>
      </c>
      <c r="AI69" s="9">
        <v>39619</v>
      </c>
      <c r="AJ69" s="9">
        <v>38855</v>
      </c>
      <c r="AK69" s="9">
        <v>43825</v>
      </c>
      <c r="AL69" s="9">
        <v>41718</v>
      </c>
      <c r="AM69" s="9">
        <v>42493</v>
      </c>
      <c r="AN69" s="9">
        <v>46198</v>
      </c>
      <c r="AO69" s="9">
        <v>50840</v>
      </c>
      <c r="AP69" s="9">
        <v>47640</v>
      </c>
      <c r="AQ69" s="9">
        <v>53624</v>
      </c>
      <c r="AR69" s="9">
        <v>61328</v>
      </c>
      <c r="AS69" s="9">
        <v>59677</v>
      </c>
      <c r="AT69" s="9">
        <v>60915</v>
      </c>
      <c r="AU69" s="9">
        <v>64508</v>
      </c>
    </row>
    <row r="70" spans="1:47">
      <c r="A70" s="22" t="s">
        <v>38</v>
      </c>
      <c r="B70" s="16">
        <v>524030</v>
      </c>
      <c r="C70" s="16">
        <v>520103</v>
      </c>
      <c r="D70" s="16">
        <v>525804</v>
      </c>
      <c r="E70" s="16">
        <v>533218</v>
      </c>
      <c r="F70" s="16">
        <v>541566</v>
      </c>
      <c r="G70" s="16">
        <v>530456</v>
      </c>
      <c r="H70" s="16">
        <v>530857</v>
      </c>
      <c r="I70" s="16">
        <v>554253</v>
      </c>
      <c r="J70" s="16">
        <v>588938</v>
      </c>
      <c r="K70" s="16">
        <v>583134</v>
      </c>
      <c r="L70" s="16">
        <v>594770</v>
      </c>
      <c r="M70" s="16">
        <v>606140</v>
      </c>
      <c r="N70" s="16">
        <v>625943</v>
      </c>
      <c r="O70" s="16">
        <v>620833</v>
      </c>
      <c r="P70" s="16">
        <v>646632</v>
      </c>
      <c r="Q70" s="16">
        <v>646356</v>
      </c>
      <c r="R70" s="16">
        <v>664728</v>
      </c>
      <c r="S70" s="16">
        <v>639886</v>
      </c>
      <c r="T70" s="16">
        <v>652548</v>
      </c>
      <c r="U70" s="16">
        <v>646375</v>
      </c>
      <c r="V70" s="16">
        <v>654044</v>
      </c>
      <c r="W70" s="16">
        <v>652633</v>
      </c>
      <c r="X70" s="16">
        <v>650125</v>
      </c>
      <c r="Y70" s="16">
        <v>658375</v>
      </c>
      <c r="Z70" s="16">
        <v>632558</v>
      </c>
      <c r="AA70" s="16">
        <v>659215</v>
      </c>
      <c r="AB70" s="16">
        <v>679919</v>
      </c>
      <c r="AC70" s="16">
        <v>717380</v>
      </c>
      <c r="AD70" s="16">
        <v>716369</v>
      </c>
      <c r="AE70" s="16">
        <v>726130</v>
      </c>
      <c r="AF70" s="16">
        <v>720563</v>
      </c>
      <c r="AG70" s="16">
        <v>704544</v>
      </c>
      <c r="AH70" s="16">
        <v>758978</v>
      </c>
      <c r="AI70" s="16">
        <v>760351</v>
      </c>
      <c r="AJ70" s="16">
        <v>766354</v>
      </c>
      <c r="AK70" s="16">
        <v>804608</v>
      </c>
      <c r="AL70" s="16">
        <v>820814</v>
      </c>
      <c r="AM70" s="16">
        <v>823564</v>
      </c>
      <c r="AN70" s="16">
        <v>841745</v>
      </c>
      <c r="AO70" s="16">
        <v>882440</v>
      </c>
      <c r="AP70" s="16">
        <v>892293</v>
      </c>
      <c r="AQ70" s="16">
        <v>873675</v>
      </c>
      <c r="AR70" s="16">
        <v>928972</v>
      </c>
      <c r="AS70" s="16">
        <v>900830</v>
      </c>
      <c r="AT70" s="16">
        <v>948834</v>
      </c>
      <c r="AU70" s="16">
        <v>977306</v>
      </c>
    </row>
    <row r="71" spans="1:47">
      <c r="A71" s="22" t="s">
        <v>39</v>
      </c>
      <c r="B71" s="16">
        <v>823476</v>
      </c>
      <c r="C71" s="16">
        <v>819252</v>
      </c>
      <c r="D71" s="16">
        <v>843596</v>
      </c>
      <c r="E71" s="16">
        <v>835547</v>
      </c>
      <c r="F71" s="16">
        <v>876214</v>
      </c>
      <c r="G71" s="16">
        <v>1058041</v>
      </c>
      <c r="H71" s="16">
        <v>1052278</v>
      </c>
      <c r="I71" s="16">
        <v>1097355</v>
      </c>
      <c r="J71" s="16">
        <v>1132842</v>
      </c>
      <c r="K71" s="16">
        <v>1127168</v>
      </c>
      <c r="L71" s="16">
        <v>1121329</v>
      </c>
      <c r="M71" s="16">
        <v>1116286</v>
      </c>
      <c r="N71" s="16">
        <v>1130471</v>
      </c>
      <c r="O71" s="16">
        <v>1117141</v>
      </c>
      <c r="P71" s="16">
        <v>1149842</v>
      </c>
      <c r="Q71" s="16">
        <v>1170405</v>
      </c>
      <c r="R71" s="16">
        <v>1197060</v>
      </c>
      <c r="S71" s="16">
        <v>1164125</v>
      </c>
      <c r="T71" s="16">
        <v>1178963</v>
      </c>
      <c r="U71" s="16">
        <v>1187256</v>
      </c>
      <c r="V71" s="16">
        <v>1207558</v>
      </c>
      <c r="W71" s="16">
        <v>1209634</v>
      </c>
      <c r="X71" s="16">
        <v>1194468</v>
      </c>
      <c r="Y71" s="16">
        <v>1208183</v>
      </c>
      <c r="Z71" s="16">
        <v>1175152</v>
      </c>
      <c r="AA71" s="16">
        <v>1270360</v>
      </c>
      <c r="AB71" s="16">
        <v>1327026</v>
      </c>
      <c r="AC71" s="16">
        <v>1371814</v>
      </c>
      <c r="AD71" s="16">
        <v>1398962</v>
      </c>
      <c r="AE71" s="16">
        <v>1441884</v>
      </c>
      <c r="AF71" s="16">
        <v>1451350</v>
      </c>
      <c r="AG71" s="16">
        <v>1457503</v>
      </c>
      <c r="AH71" s="16">
        <v>1594547</v>
      </c>
      <c r="AI71" s="16">
        <v>1609347</v>
      </c>
      <c r="AJ71" s="16">
        <v>1602798</v>
      </c>
      <c r="AK71" s="16">
        <v>1765847</v>
      </c>
      <c r="AL71" s="16">
        <v>1827758</v>
      </c>
      <c r="AM71" s="16">
        <v>1779705</v>
      </c>
      <c r="AN71" s="16">
        <v>1801471</v>
      </c>
      <c r="AO71" s="16">
        <v>1902715</v>
      </c>
      <c r="AP71" s="16">
        <v>1843719</v>
      </c>
      <c r="AQ71" s="16">
        <v>1824273</v>
      </c>
      <c r="AR71" s="16">
        <v>1914210</v>
      </c>
      <c r="AS71" s="16">
        <v>1882271</v>
      </c>
      <c r="AT71" s="16">
        <v>1981562</v>
      </c>
      <c r="AU71" s="16">
        <v>2009324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DB7D-8681-4EFA-9DE0-E26F14ED2DA1}">
  <dimension ref="B2:AW60"/>
  <sheetViews>
    <sheetView zoomScale="120" workbookViewId="0">
      <pane xSplit="2" ySplit="1" topLeftCell="AR2" activePane="bottomRight" state="frozen"/>
      <selection pane="topRight" activeCell="C1" sqref="C1"/>
      <selection pane="bottomLeft" activeCell="A2" sqref="A2"/>
      <selection pane="bottomRight" activeCell="AZ19" sqref="AZ19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355</v>
      </c>
    </row>
    <row r="4" spans="2:49" ht="15" customHeight="1">
      <c r="B4" s="23" t="s">
        <v>354</v>
      </c>
    </row>
    <row r="5" spans="2:49" ht="9.75" customHeight="1">
      <c r="D5" s="26"/>
      <c r="E5" s="26"/>
      <c r="F5" s="26"/>
      <c r="G5" s="26"/>
    </row>
    <row r="6" spans="2:49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147985</v>
      </c>
      <c r="E8" s="35">
        <v>156236</v>
      </c>
      <c r="F8" s="35">
        <v>167320</v>
      </c>
      <c r="G8" s="35">
        <v>175340</v>
      </c>
      <c r="H8" s="35">
        <v>156090</v>
      </c>
      <c r="I8" s="35">
        <v>191021</v>
      </c>
      <c r="J8" s="35">
        <v>210219</v>
      </c>
      <c r="K8" s="35">
        <v>205578</v>
      </c>
      <c r="L8" s="35">
        <v>176554</v>
      </c>
      <c r="M8" s="36">
        <v>172756</v>
      </c>
      <c r="N8" s="36">
        <v>170487</v>
      </c>
      <c r="O8" s="36">
        <v>175669</v>
      </c>
      <c r="P8" s="35">
        <v>154654</v>
      </c>
      <c r="Q8" s="36">
        <v>185495</v>
      </c>
      <c r="R8" s="36">
        <v>174009</v>
      </c>
      <c r="S8" s="36">
        <v>195121</v>
      </c>
      <c r="T8" s="35">
        <v>181227</v>
      </c>
      <c r="U8" s="36">
        <v>182792</v>
      </c>
      <c r="V8" s="36">
        <v>196990</v>
      </c>
      <c r="W8" s="36">
        <v>224258</v>
      </c>
      <c r="X8" s="35">
        <v>187901</v>
      </c>
      <c r="Y8" s="36">
        <v>196969</v>
      </c>
      <c r="Z8" s="36">
        <v>190517</v>
      </c>
      <c r="AA8" s="36">
        <v>192690</v>
      </c>
      <c r="AB8" s="35">
        <v>177818</v>
      </c>
      <c r="AC8" s="36">
        <v>165621</v>
      </c>
      <c r="AD8" s="36">
        <v>236137</v>
      </c>
      <c r="AE8" s="36">
        <v>245704</v>
      </c>
      <c r="AF8" s="35">
        <v>261156</v>
      </c>
      <c r="AG8" s="36">
        <v>316032</v>
      </c>
      <c r="AH8" s="36">
        <v>339132</v>
      </c>
      <c r="AI8" s="36">
        <v>369335</v>
      </c>
      <c r="AJ8" s="35">
        <v>423365</v>
      </c>
      <c r="AK8" s="36">
        <v>535679</v>
      </c>
      <c r="AL8" s="36">
        <v>493740</v>
      </c>
      <c r="AM8" s="36">
        <v>499459</v>
      </c>
      <c r="AN8" s="35">
        <v>490492</v>
      </c>
      <c r="AO8" s="36">
        <v>445389</v>
      </c>
      <c r="AP8" s="36">
        <v>457790</v>
      </c>
      <c r="AQ8" s="36">
        <v>455858</v>
      </c>
      <c r="AR8" s="35">
        <v>445065</v>
      </c>
      <c r="AS8" s="35">
        <v>466378</v>
      </c>
      <c r="AT8" s="35">
        <v>502334</v>
      </c>
      <c r="AU8" s="35">
        <v>503575</v>
      </c>
      <c r="AV8" s="35">
        <v>490589</v>
      </c>
      <c r="AW8" s="35">
        <v>519306</v>
      </c>
    </row>
    <row r="9" spans="2:49" ht="15" customHeight="1" outlineLevel="1">
      <c r="B9" s="37" t="s">
        <v>198</v>
      </c>
      <c r="C9" s="38"/>
      <c r="D9" s="39">
        <v>147418</v>
      </c>
      <c r="E9" s="39">
        <v>155705</v>
      </c>
      <c r="F9" s="39">
        <v>167729</v>
      </c>
      <c r="G9" s="39">
        <v>175098</v>
      </c>
      <c r="H9" s="39">
        <v>155784</v>
      </c>
      <c r="I9" s="39">
        <v>190860</v>
      </c>
      <c r="J9" s="39">
        <v>209959</v>
      </c>
      <c r="K9" s="39">
        <v>205163</v>
      </c>
      <c r="L9" s="39">
        <v>176259</v>
      </c>
      <c r="M9" s="40">
        <v>170297</v>
      </c>
      <c r="N9" s="40">
        <v>170196</v>
      </c>
      <c r="O9" s="40">
        <v>174979</v>
      </c>
      <c r="P9" s="39">
        <v>154646</v>
      </c>
      <c r="Q9" s="40">
        <v>185225</v>
      </c>
      <c r="R9" s="40">
        <v>173857</v>
      </c>
      <c r="S9" s="40">
        <v>191445</v>
      </c>
      <c r="T9" s="39">
        <v>181023</v>
      </c>
      <c r="U9" s="40">
        <v>182373</v>
      </c>
      <c r="V9" s="40">
        <v>196201</v>
      </c>
      <c r="W9" s="40">
        <v>223621</v>
      </c>
      <c r="X9" s="39">
        <v>187467</v>
      </c>
      <c r="Y9" s="40">
        <v>196558</v>
      </c>
      <c r="Z9" s="40">
        <v>190043</v>
      </c>
      <c r="AA9" s="40">
        <v>192476</v>
      </c>
      <c r="AB9" s="39">
        <v>177658</v>
      </c>
      <c r="AC9" s="40">
        <v>165461</v>
      </c>
      <c r="AD9" s="40">
        <v>236024</v>
      </c>
      <c r="AE9" s="40">
        <v>245723</v>
      </c>
      <c r="AF9" s="39">
        <v>261114</v>
      </c>
      <c r="AG9" s="40">
        <v>315970</v>
      </c>
      <c r="AH9" s="40">
        <v>339023</v>
      </c>
      <c r="AI9" s="40">
        <v>369211</v>
      </c>
      <c r="AJ9" s="39">
        <v>423261</v>
      </c>
      <c r="AK9" s="40">
        <v>535550</v>
      </c>
      <c r="AL9" s="40">
        <v>493761</v>
      </c>
      <c r="AM9" s="40">
        <v>497335</v>
      </c>
      <c r="AN9" s="39">
        <v>490226</v>
      </c>
      <c r="AO9" s="40">
        <v>445250</v>
      </c>
      <c r="AP9" s="40">
        <v>457235</v>
      </c>
      <c r="AQ9" s="40">
        <v>455729</v>
      </c>
      <c r="AR9" s="39">
        <v>444878</v>
      </c>
      <c r="AS9" s="39">
        <v>466010</v>
      </c>
      <c r="AT9" s="39">
        <v>502125</v>
      </c>
      <c r="AU9" s="39">
        <v>503008</v>
      </c>
      <c r="AV9" s="39">
        <v>490452</v>
      </c>
      <c r="AW9" s="39">
        <v>519092</v>
      </c>
    </row>
    <row r="10" spans="2:49" ht="15" customHeight="1" outlineLevel="1">
      <c r="B10" s="37" t="s">
        <v>199</v>
      </c>
      <c r="C10" s="38"/>
      <c r="D10" s="39">
        <v>567</v>
      </c>
      <c r="E10" s="39">
        <v>531</v>
      </c>
      <c r="F10" s="39">
        <v>-409</v>
      </c>
      <c r="G10" s="39">
        <v>242</v>
      </c>
      <c r="H10" s="39">
        <v>306</v>
      </c>
      <c r="I10" s="39">
        <v>161</v>
      </c>
      <c r="J10" s="39">
        <v>260</v>
      </c>
      <c r="K10" s="39">
        <v>415</v>
      </c>
      <c r="L10" s="39">
        <v>295</v>
      </c>
      <c r="M10" s="40">
        <v>2459</v>
      </c>
      <c r="N10" s="40">
        <v>291</v>
      </c>
      <c r="O10" s="40">
        <v>690</v>
      </c>
      <c r="P10" s="39">
        <v>8</v>
      </c>
      <c r="Q10" s="40">
        <v>270</v>
      </c>
      <c r="R10" s="40">
        <v>152</v>
      </c>
      <c r="S10" s="40">
        <v>3676</v>
      </c>
      <c r="T10" s="39">
        <v>204</v>
      </c>
      <c r="U10" s="40">
        <v>419</v>
      </c>
      <c r="V10" s="40">
        <v>789</v>
      </c>
      <c r="W10" s="40">
        <v>637</v>
      </c>
      <c r="X10" s="39">
        <v>434</v>
      </c>
      <c r="Y10" s="40">
        <v>411</v>
      </c>
      <c r="Z10" s="40">
        <v>474</v>
      </c>
      <c r="AA10" s="40">
        <v>214</v>
      </c>
      <c r="AB10" s="39">
        <v>160</v>
      </c>
      <c r="AC10" s="40">
        <v>160</v>
      </c>
      <c r="AD10" s="40">
        <v>113</v>
      </c>
      <c r="AE10" s="40">
        <v>-19</v>
      </c>
      <c r="AF10" s="39">
        <v>42</v>
      </c>
      <c r="AG10" s="40">
        <v>62</v>
      </c>
      <c r="AH10" s="40">
        <v>109</v>
      </c>
      <c r="AI10" s="40">
        <v>124</v>
      </c>
      <c r="AJ10" s="39">
        <v>104</v>
      </c>
      <c r="AK10" s="40">
        <v>129</v>
      </c>
      <c r="AL10" s="40">
        <v>-21</v>
      </c>
      <c r="AM10" s="40">
        <v>2124</v>
      </c>
      <c r="AN10" s="39">
        <v>266</v>
      </c>
      <c r="AO10" s="40">
        <v>139</v>
      </c>
      <c r="AP10" s="40">
        <v>555</v>
      </c>
      <c r="AQ10" s="40">
        <v>129</v>
      </c>
      <c r="AR10" s="39">
        <v>187</v>
      </c>
      <c r="AS10" s="39">
        <v>368</v>
      </c>
      <c r="AT10" s="39">
        <v>209</v>
      </c>
      <c r="AU10" s="39">
        <v>567</v>
      </c>
      <c r="AV10" s="39">
        <v>137</v>
      </c>
      <c r="AW10" s="39">
        <v>214</v>
      </c>
    </row>
    <row r="11" spans="2:49" ht="15" customHeight="1">
      <c r="B11" s="33" t="s">
        <v>200</v>
      </c>
      <c r="C11" s="34"/>
      <c r="D11" s="35">
        <v>-100907</v>
      </c>
      <c r="E11" s="35">
        <v>-114545</v>
      </c>
      <c r="F11" s="35">
        <v>-122712</v>
      </c>
      <c r="G11" s="35">
        <v>-131290</v>
      </c>
      <c r="H11" s="35">
        <v>-113230</v>
      </c>
      <c r="I11" s="35">
        <v>-137572</v>
      </c>
      <c r="J11" s="35">
        <v>-142348</v>
      </c>
      <c r="K11" s="35">
        <v>-147331</v>
      </c>
      <c r="L11" s="35">
        <v>-119225</v>
      </c>
      <c r="M11" s="36">
        <v>-110405</v>
      </c>
      <c r="N11" s="36">
        <v>-116528</v>
      </c>
      <c r="O11" s="36">
        <v>-115878</v>
      </c>
      <c r="P11" s="35">
        <v>-102694</v>
      </c>
      <c r="Q11" s="36">
        <v>-120002</v>
      </c>
      <c r="R11" s="36">
        <v>-114479</v>
      </c>
      <c r="S11" s="36">
        <v>-126456</v>
      </c>
      <c r="T11" s="35">
        <v>-120710</v>
      </c>
      <c r="U11" s="36">
        <v>-119866</v>
      </c>
      <c r="V11" s="36">
        <v>-133135</v>
      </c>
      <c r="W11" s="36">
        <v>-155231</v>
      </c>
      <c r="X11" s="35">
        <v>-130019</v>
      </c>
      <c r="Y11" s="36">
        <v>-133307</v>
      </c>
      <c r="Z11" s="36">
        <v>-127696</v>
      </c>
      <c r="AA11" s="36">
        <v>-129933</v>
      </c>
      <c r="AB11" s="35">
        <v>-121499</v>
      </c>
      <c r="AC11" s="36">
        <v>-108249</v>
      </c>
      <c r="AD11" s="36">
        <v>-168935</v>
      </c>
      <c r="AE11" s="36">
        <v>-176427</v>
      </c>
      <c r="AF11" s="35">
        <v>-193886</v>
      </c>
      <c r="AG11" s="36">
        <v>-239234</v>
      </c>
      <c r="AH11" s="36">
        <v>-260568</v>
      </c>
      <c r="AI11" s="36">
        <v>-292320</v>
      </c>
      <c r="AJ11" s="35">
        <v>-330302</v>
      </c>
      <c r="AK11" s="36">
        <v>-419077</v>
      </c>
      <c r="AL11" s="36">
        <v>-386965</v>
      </c>
      <c r="AM11" s="36">
        <v>-392319</v>
      </c>
      <c r="AN11" s="35">
        <v>-387242</v>
      </c>
      <c r="AO11" s="36">
        <v>-344310</v>
      </c>
      <c r="AP11" s="36">
        <v>-335356</v>
      </c>
      <c r="AQ11" s="36">
        <v>-329584</v>
      </c>
      <c r="AR11" s="35">
        <v>-334803</v>
      </c>
      <c r="AS11" s="35">
        <v>-357576</v>
      </c>
      <c r="AT11" s="35">
        <v>-380398</v>
      </c>
      <c r="AU11" s="35">
        <v>-382404</v>
      </c>
      <c r="AV11" s="35">
        <v>-375000</v>
      </c>
      <c r="AW11" s="35">
        <v>-394182</v>
      </c>
    </row>
    <row r="12" spans="2:49" ht="15" customHeight="1" outlineLevel="1">
      <c r="B12" s="37" t="s">
        <v>201</v>
      </c>
      <c r="C12" s="38"/>
      <c r="D12" s="39">
        <v>-100907</v>
      </c>
      <c r="E12" s="39">
        <v>-114545</v>
      </c>
      <c r="F12" s="39">
        <v>-122712</v>
      </c>
      <c r="G12" s="39">
        <v>-131290</v>
      </c>
      <c r="H12" s="39">
        <v>-113230</v>
      </c>
      <c r="I12" s="39">
        <v>-137572</v>
      </c>
      <c r="J12" s="39">
        <v>-142348</v>
      </c>
      <c r="K12" s="39">
        <v>-147331</v>
      </c>
      <c r="L12" s="39">
        <v>-119225</v>
      </c>
      <c r="M12" s="39">
        <v>-110405</v>
      </c>
      <c r="N12" s="39">
        <v>-116528</v>
      </c>
      <c r="O12" s="39">
        <v>-115878</v>
      </c>
      <c r="P12" s="39">
        <v>-102694</v>
      </c>
      <c r="Q12" s="39">
        <v>-120002</v>
      </c>
      <c r="R12" s="39">
        <v>-114479</v>
      </c>
      <c r="S12" s="39">
        <v>-126456</v>
      </c>
      <c r="T12" s="39">
        <v>-120710</v>
      </c>
      <c r="U12" s="39">
        <v>-119866</v>
      </c>
      <c r="V12" s="39">
        <v>-133135</v>
      </c>
      <c r="W12" s="39">
        <v>-155231</v>
      </c>
      <c r="X12" s="39">
        <v>-130019</v>
      </c>
      <c r="Y12" s="39">
        <v>-133307</v>
      </c>
      <c r="Z12" s="39">
        <v>-127696</v>
      </c>
      <c r="AA12" s="39">
        <v>-129933</v>
      </c>
      <c r="AB12" s="39">
        <v>-121499</v>
      </c>
      <c r="AC12" s="39">
        <v>-108249</v>
      </c>
      <c r="AD12" s="39">
        <v>-168935</v>
      </c>
      <c r="AE12" s="39">
        <v>-176427</v>
      </c>
      <c r="AF12" s="39">
        <v>-193886</v>
      </c>
      <c r="AG12" s="39">
        <v>-239234</v>
      </c>
      <c r="AH12" s="39">
        <v>-260568</v>
      </c>
      <c r="AI12" s="39">
        <v>-292320</v>
      </c>
      <c r="AJ12" s="39">
        <v>-330302</v>
      </c>
      <c r="AK12" s="39">
        <v>-419077</v>
      </c>
      <c r="AL12" s="39">
        <v>-386965</v>
      </c>
      <c r="AM12" s="39">
        <v>-392319</v>
      </c>
      <c r="AN12" s="39">
        <v>-387242</v>
      </c>
      <c r="AO12" s="39">
        <v>-344310</v>
      </c>
      <c r="AP12" s="39">
        <v>-335356</v>
      </c>
      <c r="AQ12" s="39">
        <v>-329584</v>
      </c>
      <c r="AR12" s="39">
        <v>-334803</v>
      </c>
      <c r="AS12" s="39">
        <v>-357576</v>
      </c>
      <c r="AT12" s="39">
        <v>-380398</v>
      </c>
      <c r="AU12" s="39">
        <v>-382404</v>
      </c>
      <c r="AV12" s="39">
        <v>-375000</v>
      </c>
      <c r="AW12" s="39">
        <v>-394182</v>
      </c>
    </row>
    <row r="13" spans="2:49" ht="15" customHeight="1">
      <c r="B13" s="41" t="s">
        <v>202</v>
      </c>
      <c r="C13" s="42"/>
      <c r="D13" s="43">
        <v>47078</v>
      </c>
      <c r="E13" s="43">
        <v>41691</v>
      </c>
      <c r="F13" s="43">
        <v>44608</v>
      </c>
      <c r="G13" s="43">
        <v>44050</v>
      </c>
      <c r="H13" s="43">
        <v>42860</v>
      </c>
      <c r="I13" s="43">
        <v>53449</v>
      </c>
      <c r="J13" s="43">
        <v>67871</v>
      </c>
      <c r="K13" s="43">
        <v>58247</v>
      </c>
      <c r="L13" s="43">
        <v>57329</v>
      </c>
      <c r="M13" s="43">
        <v>62351</v>
      </c>
      <c r="N13" s="43">
        <v>53959</v>
      </c>
      <c r="O13" s="43">
        <v>59791</v>
      </c>
      <c r="P13" s="43">
        <v>51960</v>
      </c>
      <c r="Q13" s="43">
        <v>65493</v>
      </c>
      <c r="R13" s="43">
        <v>59530</v>
      </c>
      <c r="S13" s="43">
        <v>68665</v>
      </c>
      <c r="T13" s="43">
        <v>60517</v>
      </c>
      <c r="U13" s="43">
        <v>62926</v>
      </c>
      <c r="V13" s="43">
        <v>63855</v>
      </c>
      <c r="W13" s="43">
        <v>69027</v>
      </c>
      <c r="X13" s="43">
        <v>57882</v>
      </c>
      <c r="Y13" s="43">
        <v>63662</v>
      </c>
      <c r="Z13" s="43">
        <v>62821</v>
      </c>
      <c r="AA13" s="43">
        <v>62757</v>
      </c>
      <c r="AB13" s="43">
        <v>56319</v>
      </c>
      <c r="AC13" s="43">
        <v>57372</v>
      </c>
      <c r="AD13" s="43">
        <v>67202</v>
      </c>
      <c r="AE13" s="43">
        <v>69277</v>
      </c>
      <c r="AF13" s="43">
        <v>67270</v>
      </c>
      <c r="AG13" s="43">
        <v>76798</v>
      </c>
      <c r="AH13" s="43">
        <v>78564</v>
      </c>
      <c r="AI13" s="43">
        <v>77015</v>
      </c>
      <c r="AJ13" s="43">
        <v>93063</v>
      </c>
      <c r="AK13" s="43">
        <v>116602</v>
      </c>
      <c r="AL13" s="43">
        <v>106775</v>
      </c>
      <c r="AM13" s="43">
        <v>107140</v>
      </c>
      <c r="AN13" s="43">
        <v>103250</v>
      </c>
      <c r="AO13" s="43">
        <v>101079</v>
      </c>
      <c r="AP13" s="43">
        <v>122434</v>
      </c>
      <c r="AQ13" s="43">
        <v>126274</v>
      </c>
      <c r="AR13" s="43">
        <v>110262</v>
      </c>
      <c r="AS13" s="43">
        <v>108802</v>
      </c>
      <c r="AT13" s="43">
        <v>121936</v>
      </c>
      <c r="AU13" s="43">
        <v>121171</v>
      </c>
      <c r="AV13" s="43">
        <v>115589</v>
      </c>
      <c r="AW13" s="43">
        <v>125124</v>
      </c>
    </row>
    <row r="14" spans="2:49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</row>
    <row r="15" spans="2:49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2:49" ht="15" customHeight="1">
      <c r="B16" s="33" t="s">
        <v>203</v>
      </c>
      <c r="C16" s="34"/>
      <c r="D16" s="35">
        <v>-11794</v>
      </c>
      <c r="E16" s="35">
        <v>-10289</v>
      </c>
      <c r="F16" s="35">
        <v>-13559</v>
      </c>
      <c r="G16" s="35">
        <v>-11488</v>
      </c>
      <c r="H16" s="35">
        <v>-10683</v>
      </c>
      <c r="I16" s="35">
        <v>-17935</v>
      </c>
      <c r="J16" s="35">
        <v>-25441</v>
      </c>
      <c r="K16" s="35">
        <v>-19340</v>
      </c>
      <c r="L16" s="35">
        <v>-24546</v>
      </c>
      <c r="M16" s="35">
        <v>-28211</v>
      </c>
      <c r="N16" s="35">
        <v>-27777</v>
      </c>
      <c r="O16" s="35">
        <v>-24198</v>
      </c>
      <c r="P16" s="35">
        <v>-27799</v>
      </c>
      <c r="Q16" s="35">
        <v>-30536</v>
      </c>
      <c r="R16" s="35">
        <v>-28422</v>
      </c>
      <c r="S16" s="35">
        <v>-34126</v>
      </c>
      <c r="T16" s="35">
        <v>-32666</v>
      </c>
      <c r="U16" s="35">
        <v>-32792</v>
      </c>
      <c r="V16" s="35">
        <v>-33218</v>
      </c>
      <c r="W16" s="35">
        <v>-32240</v>
      </c>
      <c r="X16" s="35">
        <v>-31372</v>
      </c>
      <c r="Y16" s="35">
        <v>-32329</v>
      </c>
      <c r="Z16" s="35">
        <v>-28699</v>
      </c>
      <c r="AA16" s="35">
        <v>-28998</v>
      </c>
      <c r="AB16" s="35">
        <v>-27447</v>
      </c>
      <c r="AC16" s="35">
        <v>-27731</v>
      </c>
      <c r="AD16" s="35">
        <v>-34041</v>
      </c>
      <c r="AE16" s="35">
        <v>-32392</v>
      </c>
      <c r="AF16" s="35">
        <v>-35081</v>
      </c>
      <c r="AG16" s="35">
        <v>-36889</v>
      </c>
      <c r="AH16" s="35">
        <v>-37947</v>
      </c>
      <c r="AI16" s="35">
        <v>-37555</v>
      </c>
      <c r="AJ16" s="35">
        <v>-40001</v>
      </c>
      <c r="AK16" s="35">
        <v>-41476</v>
      </c>
      <c r="AL16" s="35">
        <v>-43776</v>
      </c>
      <c r="AM16" s="35">
        <v>-46720</v>
      </c>
      <c r="AN16" s="35">
        <v>-46540</v>
      </c>
      <c r="AO16" s="35">
        <v>-45850</v>
      </c>
      <c r="AP16" s="35">
        <v>-44175</v>
      </c>
      <c r="AQ16" s="35">
        <v>-54146</v>
      </c>
      <c r="AR16" s="35">
        <v>-46999</v>
      </c>
      <c r="AS16" s="35">
        <v>-46264</v>
      </c>
      <c r="AT16" s="35">
        <v>-51444</v>
      </c>
      <c r="AU16" s="35">
        <v>-47330</v>
      </c>
      <c r="AV16" s="35">
        <v>-47812</v>
      </c>
      <c r="AW16" s="35">
        <v>-50081</v>
      </c>
    </row>
    <row r="17" spans="2:49" ht="15" customHeight="1" outlineLevel="1">
      <c r="B17" s="37" t="s">
        <v>204</v>
      </c>
      <c r="C17" s="38"/>
      <c r="D17" s="39">
        <v>-4153</v>
      </c>
      <c r="E17" s="39">
        <v>-2866</v>
      </c>
      <c r="F17" s="39">
        <v>-3671</v>
      </c>
      <c r="G17" s="39">
        <v>-2666</v>
      </c>
      <c r="H17" s="39">
        <v>-1828</v>
      </c>
      <c r="I17" s="39">
        <v>-3425</v>
      </c>
      <c r="J17" s="39">
        <v>-2590</v>
      </c>
      <c r="K17" s="39">
        <v>-2841</v>
      </c>
      <c r="L17" s="39">
        <v>-2872</v>
      </c>
      <c r="M17" s="39">
        <v>-2951</v>
      </c>
      <c r="N17" s="39">
        <v>-8968</v>
      </c>
      <c r="O17" s="39">
        <v>2139</v>
      </c>
      <c r="P17" s="39">
        <v>-4300</v>
      </c>
      <c r="Q17" s="39">
        <v>-4555</v>
      </c>
      <c r="R17" s="39">
        <v>-3141</v>
      </c>
      <c r="S17" s="39">
        <v>-4984</v>
      </c>
      <c r="T17" s="39">
        <v>-5426</v>
      </c>
      <c r="U17" s="39">
        <v>-4978</v>
      </c>
      <c r="V17" s="39">
        <v>-6665</v>
      </c>
      <c r="W17" s="39">
        <v>-6159</v>
      </c>
      <c r="X17" s="39">
        <v>-6440</v>
      </c>
      <c r="Y17" s="39">
        <v>-6100</v>
      </c>
      <c r="Z17" s="39">
        <v>-4530</v>
      </c>
      <c r="AA17" s="39">
        <v>-4712</v>
      </c>
      <c r="AB17" s="39">
        <v>-4595</v>
      </c>
      <c r="AC17" s="39">
        <v>-5568</v>
      </c>
      <c r="AD17" s="39">
        <v>-9207</v>
      </c>
      <c r="AE17" s="39">
        <v>-7542</v>
      </c>
      <c r="AF17" s="39">
        <v>-8454</v>
      </c>
      <c r="AG17" s="39">
        <v>-8166</v>
      </c>
      <c r="AH17" s="39">
        <v>-9720</v>
      </c>
      <c r="AI17" s="39">
        <v>-10046</v>
      </c>
      <c r="AJ17" s="39">
        <v>-10933</v>
      </c>
      <c r="AK17" s="39">
        <v>-11869</v>
      </c>
      <c r="AL17" s="39">
        <v>-11809</v>
      </c>
      <c r="AM17" s="39">
        <v>-11152</v>
      </c>
      <c r="AN17" s="39">
        <v>-12744</v>
      </c>
      <c r="AO17" s="39">
        <v>-11993</v>
      </c>
      <c r="AP17" s="39">
        <v>-12269</v>
      </c>
      <c r="AQ17" s="39">
        <v>-13241</v>
      </c>
      <c r="AR17" s="39">
        <v>-11897</v>
      </c>
      <c r="AS17" s="39">
        <v>-10107</v>
      </c>
      <c r="AT17" s="39">
        <v>-12405</v>
      </c>
      <c r="AU17" s="39">
        <v>-12009</v>
      </c>
      <c r="AV17" s="39">
        <v>-11598</v>
      </c>
      <c r="AW17" s="39">
        <v>-13587</v>
      </c>
    </row>
    <row r="18" spans="2:49" ht="15" customHeight="1" outlineLevel="1">
      <c r="B18" s="37" t="s">
        <v>205</v>
      </c>
      <c r="C18" s="38"/>
      <c r="D18" s="39">
        <v>-7180</v>
      </c>
      <c r="E18" s="39">
        <v>-6932</v>
      </c>
      <c r="F18" s="39">
        <v>-9594</v>
      </c>
      <c r="G18" s="39">
        <v>-8522</v>
      </c>
      <c r="H18" s="39">
        <v>-8455</v>
      </c>
      <c r="I18" s="39">
        <v>-14150</v>
      </c>
      <c r="J18" s="39">
        <v>-18320</v>
      </c>
      <c r="K18" s="39">
        <v>-10665</v>
      </c>
      <c r="L18" s="39">
        <v>-16326</v>
      </c>
      <c r="M18" s="39">
        <v>-19116</v>
      </c>
      <c r="N18" s="39">
        <v>-7014</v>
      </c>
      <c r="O18" s="39">
        <v>-26816</v>
      </c>
      <c r="P18" s="39">
        <v>-17585</v>
      </c>
      <c r="Q18" s="39">
        <v>-16731</v>
      </c>
      <c r="R18" s="39">
        <v>-11208</v>
      </c>
      <c r="S18" s="39">
        <v>-18311</v>
      </c>
      <c r="T18" s="39">
        <v>-15468</v>
      </c>
      <c r="U18" s="39">
        <v>-16669</v>
      </c>
      <c r="V18" s="39">
        <v>-16468</v>
      </c>
      <c r="W18" s="39">
        <v>-53484</v>
      </c>
      <c r="X18" s="39">
        <v>-24082</v>
      </c>
      <c r="Y18" s="39">
        <v>-24508</v>
      </c>
      <c r="Z18" s="39">
        <v>-22715</v>
      </c>
      <c r="AA18" s="39">
        <v>-22306</v>
      </c>
      <c r="AB18" s="39">
        <v>-21716</v>
      </c>
      <c r="AC18" s="39">
        <v>-20606</v>
      </c>
      <c r="AD18" s="39">
        <v>-23615</v>
      </c>
      <c r="AE18" s="39">
        <v>-22113</v>
      </c>
      <c r="AF18" s="39">
        <v>-25224</v>
      </c>
      <c r="AG18" s="39">
        <v>-26190</v>
      </c>
      <c r="AH18" s="39">
        <v>-25732</v>
      </c>
      <c r="AI18" s="39">
        <v>-24674</v>
      </c>
      <c r="AJ18" s="39">
        <v>-27379</v>
      </c>
      <c r="AK18" s="39">
        <v>-27626</v>
      </c>
      <c r="AL18" s="39">
        <v>-29841</v>
      </c>
      <c r="AM18" s="39">
        <v>-33681</v>
      </c>
      <c r="AN18" s="39">
        <v>-32545</v>
      </c>
      <c r="AO18" s="39">
        <v>-31561</v>
      </c>
      <c r="AP18" s="39">
        <v>-30487</v>
      </c>
      <c r="AQ18" s="39">
        <v>-37237</v>
      </c>
      <c r="AR18" s="39">
        <v>-33594</v>
      </c>
      <c r="AS18" s="39">
        <v>-34744</v>
      </c>
      <c r="AT18" s="39">
        <v>-36808</v>
      </c>
      <c r="AU18" s="39">
        <v>-31997</v>
      </c>
      <c r="AV18" s="39">
        <v>-34724</v>
      </c>
      <c r="AW18" s="39">
        <v>-34159</v>
      </c>
    </row>
    <row r="19" spans="2:49" ht="15" customHeight="1" outlineLevel="1">
      <c r="B19" s="37" t="s">
        <v>206</v>
      </c>
      <c r="C19" s="38"/>
      <c r="D19" s="39">
        <v>-461</v>
      </c>
      <c r="E19" s="39">
        <v>-491</v>
      </c>
      <c r="F19" s="39">
        <v>-294</v>
      </c>
      <c r="G19" s="39">
        <v>-300</v>
      </c>
      <c r="H19" s="39">
        <v>-400</v>
      </c>
      <c r="I19" s="39">
        <v>-360</v>
      </c>
      <c r="J19" s="39">
        <v>-4531</v>
      </c>
      <c r="K19" s="39">
        <v>-5834</v>
      </c>
      <c r="L19" s="39">
        <v>-5348</v>
      </c>
      <c r="M19" s="39">
        <v>-6144</v>
      </c>
      <c r="N19" s="39">
        <v>-11795</v>
      </c>
      <c r="O19" s="39">
        <v>479</v>
      </c>
      <c r="P19" s="39">
        <v>-5914</v>
      </c>
      <c r="Q19" s="39">
        <v>-9250</v>
      </c>
      <c r="R19" s="39">
        <v>-14073</v>
      </c>
      <c r="S19" s="39">
        <v>-10831</v>
      </c>
      <c r="T19" s="39">
        <v>-11772</v>
      </c>
      <c r="U19" s="39">
        <v>-11145</v>
      </c>
      <c r="V19" s="39">
        <v>-10085</v>
      </c>
      <c r="W19" s="39">
        <v>27403</v>
      </c>
      <c r="X19" s="39">
        <v>-850</v>
      </c>
      <c r="Y19" s="39">
        <v>-1721</v>
      </c>
      <c r="Z19" s="39">
        <v>-1454</v>
      </c>
      <c r="AA19" s="39">
        <v>-1980</v>
      </c>
      <c r="AB19" s="39">
        <v>-1136</v>
      </c>
      <c r="AC19" s="39">
        <v>-1557</v>
      </c>
      <c r="AD19" s="39">
        <v>-1219</v>
      </c>
      <c r="AE19" s="39">
        <v>-2737</v>
      </c>
      <c r="AF19" s="39">
        <v>-1403</v>
      </c>
      <c r="AG19" s="39">
        <v>-2533</v>
      </c>
      <c r="AH19" s="39">
        <v>-2495</v>
      </c>
      <c r="AI19" s="39">
        <v>-2835</v>
      </c>
      <c r="AJ19" s="39">
        <v>-1689</v>
      </c>
      <c r="AK19" s="39">
        <v>-1981</v>
      </c>
      <c r="AL19" s="39">
        <v>-2126</v>
      </c>
      <c r="AM19" s="39">
        <v>-1887</v>
      </c>
      <c r="AN19" s="39">
        <v>-1251</v>
      </c>
      <c r="AO19" s="39">
        <v>-2296</v>
      </c>
      <c r="AP19" s="39">
        <v>-1419</v>
      </c>
      <c r="AQ19" s="39">
        <v>-3668</v>
      </c>
      <c r="AR19" s="39">
        <v>-1508</v>
      </c>
      <c r="AS19" s="39">
        <v>-1413</v>
      </c>
      <c r="AT19" s="39">
        <v>-2231</v>
      </c>
      <c r="AU19" s="39">
        <v>-3324</v>
      </c>
      <c r="AV19" s="39">
        <v>-1490</v>
      </c>
      <c r="AW19" s="39">
        <v>-2335</v>
      </c>
    </row>
    <row r="20" spans="2:49" ht="15" customHeight="1">
      <c r="B20" s="41" t="s">
        <v>207</v>
      </c>
      <c r="C20" s="42"/>
      <c r="D20" s="43">
        <v>35284</v>
      </c>
      <c r="E20" s="43">
        <v>31402</v>
      </c>
      <c r="F20" s="43">
        <v>31049</v>
      </c>
      <c r="G20" s="43">
        <v>32562</v>
      </c>
      <c r="H20" s="43">
        <v>32177</v>
      </c>
      <c r="I20" s="43">
        <v>35514</v>
      </c>
      <c r="J20" s="43">
        <v>42430</v>
      </c>
      <c r="K20" s="43">
        <v>38907</v>
      </c>
      <c r="L20" s="43">
        <v>32783</v>
      </c>
      <c r="M20" s="43">
        <v>34140</v>
      </c>
      <c r="N20" s="43">
        <v>26182</v>
      </c>
      <c r="O20" s="43">
        <v>35593</v>
      </c>
      <c r="P20" s="43">
        <v>24161</v>
      </c>
      <c r="Q20" s="43">
        <v>34957</v>
      </c>
      <c r="R20" s="43">
        <v>31108</v>
      </c>
      <c r="S20" s="43">
        <v>34539</v>
      </c>
      <c r="T20" s="43">
        <v>27851</v>
      </c>
      <c r="U20" s="43">
        <v>30134</v>
      </c>
      <c r="V20" s="43">
        <v>30637</v>
      </c>
      <c r="W20" s="43">
        <v>36787</v>
      </c>
      <c r="X20" s="43">
        <v>26510</v>
      </c>
      <c r="Y20" s="43">
        <v>31333</v>
      </c>
      <c r="Z20" s="43">
        <v>34122</v>
      </c>
      <c r="AA20" s="43">
        <v>33759</v>
      </c>
      <c r="AB20" s="43">
        <v>28872</v>
      </c>
      <c r="AC20" s="43">
        <v>29641</v>
      </c>
      <c r="AD20" s="43">
        <v>33161</v>
      </c>
      <c r="AE20" s="43">
        <v>36885</v>
      </c>
      <c r="AF20" s="43">
        <v>32189</v>
      </c>
      <c r="AG20" s="43">
        <v>39909</v>
      </c>
      <c r="AH20" s="43">
        <v>40617</v>
      </c>
      <c r="AI20" s="43">
        <v>39460</v>
      </c>
      <c r="AJ20" s="43">
        <v>53062</v>
      </c>
      <c r="AK20" s="43">
        <v>75126</v>
      </c>
      <c r="AL20" s="43">
        <v>62999</v>
      </c>
      <c r="AM20" s="43">
        <v>60420</v>
      </c>
      <c r="AN20" s="43">
        <v>56710</v>
      </c>
      <c r="AO20" s="43">
        <v>55229</v>
      </c>
      <c r="AP20" s="43">
        <v>78259</v>
      </c>
      <c r="AQ20" s="43">
        <v>72128</v>
      </c>
      <c r="AR20" s="43">
        <v>63263</v>
      </c>
      <c r="AS20" s="43">
        <v>62538</v>
      </c>
      <c r="AT20" s="43">
        <v>70492</v>
      </c>
      <c r="AU20" s="43">
        <v>73841</v>
      </c>
      <c r="AV20" s="43">
        <v>67777</v>
      </c>
      <c r="AW20" s="43">
        <v>75043</v>
      </c>
    </row>
    <row r="21" spans="2:49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</row>
    <row r="22" spans="2:49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2:49" ht="15" customHeight="1">
      <c r="B23" s="41" t="s">
        <v>120</v>
      </c>
      <c r="C23" s="42"/>
      <c r="D23" s="43">
        <f t="shared" ref="D23:AR23" si="1">+D20+D33+D47</f>
        <v>40573</v>
      </c>
      <c r="E23" s="43">
        <f t="shared" si="1"/>
        <v>37468</v>
      </c>
      <c r="F23" s="43">
        <f t="shared" si="1"/>
        <v>36880</v>
      </c>
      <c r="G23" s="43">
        <f t="shared" si="1"/>
        <v>39249</v>
      </c>
      <c r="H23" s="43">
        <f t="shared" si="1"/>
        <v>38134</v>
      </c>
      <c r="I23" s="43">
        <f t="shared" si="1"/>
        <v>43275</v>
      </c>
      <c r="J23" s="43">
        <f t="shared" si="1"/>
        <v>51382</v>
      </c>
      <c r="K23" s="43">
        <f t="shared" si="1"/>
        <v>47866</v>
      </c>
      <c r="L23" s="43">
        <f t="shared" si="1"/>
        <v>42283</v>
      </c>
      <c r="M23" s="43">
        <f t="shared" si="1"/>
        <v>44643</v>
      </c>
      <c r="N23" s="43">
        <f t="shared" si="1"/>
        <v>34569</v>
      </c>
      <c r="O23" s="43">
        <f t="shared" si="1"/>
        <v>43764</v>
      </c>
      <c r="P23" s="43">
        <f t="shared" si="1"/>
        <v>33751</v>
      </c>
      <c r="Q23" s="43">
        <f t="shared" si="1"/>
        <v>45170</v>
      </c>
      <c r="R23" s="43">
        <f t="shared" si="1"/>
        <v>41446</v>
      </c>
      <c r="S23" s="43">
        <f t="shared" si="1"/>
        <v>44006</v>
      </c>
      <c r="T23" s="43">
        <f t="shared" si="1"/>
        <v>38031</v>
      </c>
      <c r="U23" s="43">
        <f t="shared" si="1"/>
        <v>40415</v>
      </c>
      <c r="V23" s="43">
        <f t="shared" si="1"/>
        <v>41008</v>
      </c>
      <c r="W23" s="43">
        <f t="shared" si="1"/>
        <v>47726</v>
      </c>
      <c r="X23" s="43">
        <f t="shared" si="1"/>
        <v>37639</v>
      </c>
      <c r="Y23" s="43">
        <f t="shared" si="1"/>
        <v>43267</v>
      </c>
      <c r="Z23" s="43">
        <f t="shared" si="1"/>
        <v>45853</v>
      </c>
      <c r="AA23" s="43">
        <f t="shared" si="1"/>
        <v>45738</v>
      </c>
      <c r="AB23" s="43">
        <f t="shared" si="1"/>
        <v>39810</v>
      </c>
      <c r="AC23" s="43">
        <f t="shared" si="1"/>
        <v>41014</v>
      </c>
      <c r="AD23" s="43">
        <f t="shared" si="1"/>
        <v>45346</v>
      </c>
      <c r="AE23" s="43">
        <f t="shared" si="1"/>
        <v>52480</v>
      </c>
      <c r="AF23" s="43">
        <f t="shared" si="1"/>
        <v>45212</v>
      </c>
      <c r="AG23" s="43">
        <f t="shared" si="1"/>
        <v>54965</v>
      </c>
      <c r="AH23" s="43">
        <f t="shared" si="1"/>
        <v>55738</v>
      </c>
      <c r="AI23" s="43">
        <f t="shared" si="1"/>
        <v>55603</v>
      </c>
      <c r="AJ23" s="43">
        <f t="shared" si="1"/>
        <v>68739</v>
      </c>
      <c r="AK23" s="43">
        <f t="shared" si="1"/>
        <v>90299</v>
      </c>
      <c r="AL23" s="43">
        <f t="shared" si="1"/>
        <v>77289</v>
      </c>
      <c r="AM23" s="43">
        <f t="shared" si="1"/>
        <v>72087</v>
      </c>
      <c r="AN23" s="43">
        <f t="shared" si="1"/>
        <v>72966</v>
      </c>
      <c r="AO23" s="43">
        <f t="shared" si="1"/>
        <v>70620</v>
      </c>
      <c r="AP23" s="43">
        <f t="shared" si="1"/>
        <v>94516</v>
      </c>
      <c r="AQ23" s="43">
        <f t="shared" si="1"/>
        <v>88574</v>
      </c>
      <c r="AR23" s="43">
        <f t="shared" si="1"/>
        <v>79769</v>
      </c>
      <c r="AS23" s="43">
        <f>+AS20+AS33+AS47</f>
        <v>80153</v>
      </c>
      <c r="AT23" s="43">
        <v>89564</v>
      </c>
      <c r="AU23" s="43">
        <v>90211</v>
      </c>
      <c r="AV23" s="43">
        <v>87550</v>
      </c>
      <c r="AW23" s="43">
        <v>93238</v>
      </c>
    </row>
    <row r="24" spans="2:49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</row>
    <row r="25" spans="2:49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2:49" ht="15" customHeight="1">
      <c r="B26" s="50" t="s">
        <v>208</v>
      </c>
      <c r="C26" s="34"/>
      <c r="D26" s="35">
        <v>-1015</v>
      </c>
      <c r="E26" s="35">
        <v>-1173</v>
      </c>
      <c r="F26" s="35">
        <v>-922</v>
      </c>
      <c r="G26" s="35">
        <v>-997</v>
      </c>
      <c r="H26" s="35">
        <v>-960</v>
      </c>
      <c r="I26" s="35">
        <v>-1889</v>
      </c>
      <c r="J26" s="35">
        <v>-2844</v>
      </c>
      <c r="K26" s="35">
        <v>-3938</v>
      </c>
      <c r="L26" s="35">
        <v>-3548</v>
      </c>
      <c r="M26" s="35">
        <v>-3709</v>
      </c>
      <c r="N26" s="35">
        <v>-3676</v>
      </c>
      <c r="O26" s="35">
        <v>-3509</v>
      </c>
      <c r="P26" s="35">
        <v>-3719</v>
      </c>
      <c r="Q26" s="35">
        <v>-3639</v>
      </c>
      <c r="R26" s="35">
        <v>-3579</v>
      </c>
      <c r="S26" s="35">
        <v>-3386</v>
      </c>
      <c r="T26" s="35">
        <v>-3216</v>
      </c>
      <c r="U26" s="35">
        <v>-3169</v>
      </c>
      <c r="V26" s="35">
        <v>-3170</v>
      </c>
      <c r="W26" s="35">
        <v>-3282</v>
      </c>
      <c r="X26" s="35">
        <v>-2427</v>
      </c>
      <c r="Y26" s="35">
        <v>-3784</v>
      </c>
      <c r="Z26" s="35">
        <v>-3779</v>
      </c>
      <c r="AA26" s="35">
        <v>-3407</v>
      </c>
      <c r="AB26" s="35">
        <v>-3594</v>
      </c>
      <c r="AC26" s="35">
        <v>-3624</v>
      </c>
      <c r="AD26" s="35">
        <v>-3739</v>
      </c>
      <c r="AE26" s="35">
        <v>-3887</v>
      </c>
      <c r="AF26" s="35">
        <v>-3618</v>
      </c>
      <c r="AG26" s="35">
        <v>-3730</v>
      </c>
      <c r="AH26" s="35">
        <v>-3680</v>
      </c>
      <c r="AI26" s="35">
        <v>-4123</v>
      </c>
      <c r="AJ26" s="35">
        <v>-3627</v>
      </c>
      <c r="AK26" s="35">
        <v>-3940</v>
      </c>
      <c r="AL26" s="35">
        <v>-4399</v>
      </c>
      <c r="AM26" s="35">
        <v>-5511</v>
      </c>
      <c r="AN26" s="35">
        <v>-6742</v>
      </c>
      <c r="AO26" s="35">
        <v>-7893</v>
      </c>
      <c r="AP26" s="35">
        <v>-7516</v>
      </c>
      <c r="AQ26" s="35">
        <v>-7628</v>
      </c>
      <c r="AR26" s="35">
        <v>-8145</v>
      </c>
      <c r="AS26" s="35">
        <v>-7894</v>
      </c>
      <c r="AT26" s="35">
        <v>-7639</v>
      </c>
      <c r="AU26" s="35">
        <v>-7987</v>
      </c>
      <c r="AV26" s="35">
        <v>-6995</v>
      </c>
      <c r="AW26" s="35">
        <v>-7625</v>
      </c>
    </row>
    <row r="27" spans="2:49" ht="15" customHeight="1">
      <c r="B27" s="50" t="s">
        <v>209</v>
      </c>
      <c r="C27" s="34"/>
      <c r="D27" s="35">
        <v>66</v>
      </c>
      <c r="E27" s="35">
        <v>103</v>
      </c>
      <c r="F27" s="35">
        <v>171</v>
      </c>
      <c r="G27" s="35">
        <v>30</v>
      </c>
      <c r="H27" s="35">
        <v>107</v>
      </c>
      <c r="I27" s="35">
        <v>301</v>
      </c>
      <c r="J27" s="35">
        <v>587</v>
      </c>
      <c r="K27" s="35">
        <v>791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602</v>
      </c>
      <c r="U27" s="35">
        <v>722</v>
      </c>
      <c r="V27" s="35">
        <v>579</v>
      </c>
      <c r="W27" s="35">
        <v>761</v>
      </c>
      <c r="X27" s="35">
        <v>781</v>
      </c>
      <c r="Y27" s="35">
        <v>560</v>
      </c>
      <c r="Z27" s="35">
        <v>429</v>
      </c>
      <c r="AA27" s="35">
        <v>975</v>
      </c>
      <c r="AB27" s="35">
        <v>602</v>
      </c>
      <c r="AC27" s="35">
        <v>514</v>
      </c>
      <c r="AD27" s="35">
        <v>323</v>
      </c>
      <c r="AE27" s="35">
        <v>211</v>
      </c>
      <c r="AF27" s="35">
        <v>288</v>
      </c>
      <c r="AG27" s="35">
        <v>287</v>
      </c>
      <c r="AH27" s="35">
        <v>744</v>
      </c>
      <c r="AI27" s="35">
        <v>78</v>
      </c>
      <c r="AJ27" s="35">
        <v>562</v>
      </c>
      <c r="AK27" s="35">
        <v>514</v>
      </c>
      <c r="AL27" s="35">
        <v>1202</v>
      </c>
      <c r="AM27" s="35">
        <v>2118</v>
      </c>
      <c r="AN27" s="35">
        <v>2050</v>
      </c>
      <c r="AO27" s="35">
        <v>2244</v>
      </c>
      <c r="AP27" s="35">
        <v>3055</v>
      </c>
      <c r="AQ27" s="35">
        <v>3735</v>
      </c>
      <c r="AR27" s="35">
        <v>3360</v>
      </c>
      <c r="AS27" s="35">
        <v>2989</v>
      </c>
      <c r="AT27" s="35">
        <v>2968</v>
      </c>
      <c r="AU27" s="35">
        <v>3812</v>
      </c>
      <c r="AV27" s="35">
        <v>3809</v>
      </c>
      <c r="AW27" s="35">
        <v>3418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329</v>
      </c>
      <c r="M28" s="35">
        <v>416</v>
      </c>
      <c r="N28" s="35">
        <v>641</v>
      </c>
      <c r="O28" s="35">
        <v>560</v>
      </c>
      <c r="P28" s="35">
        <v>516</v>
      </c>
      <c r="Q28" s="35">
        <v>543</v>
      </c>
      <c r="R28" s="35">
        <v>482</v>
      </c>
      <c r="S28" s="35">
        <v>574</v>
      </c>
      <c r="T28" s="35">
        <v>0</v>
      </c>
      <c r="U28" s="35">
        <v>0</v>
      </c>
      <c r="V28" s="35">
        <v>0</v>
      </c>
      <c r="W28" s="35">
        <v>-945</v>
      </c>
      <c r="X28" s="35">
        <v>-115</v>
      </c>
      <c r="Y28" s="35">
        <v>-28</v>
      </c>
      <c r="Z28" s="35">
        <v>-98</v>
      </c>
      <c r="AA28" s="35">
        <v>194</v>
      </c>
      <c r="AB28" s="35">
        <v>18</v>
      </c>
      <c r="AC28" s="35">
        <v>-343</v>
      </c>
      <c r="AD28" s="35">
        <v>-203</v>
      </c>
      <c r="AE28" s="35">
        <v>-566</v>
      </c>
      <c r="AF28" s="35">
        <v>-79</v>
      </c>
      <c r="AG28" s="35">
        <v>-237</v>
      </c>
      <c r="AH28" s="35">
        <v>-50</v>
      </c>
      <c r="AI28" s="35">
        <v>81</v>
      </c>
      <c r="AJ28" s="35">
        <v>-67</v>
      </c>
      <c r="AK28" s="35">
        <v>-3</v>
      </c>
      <c r="AL28" s="35">
        <v>-185</v>
      </c>
      <c r="AM28" s="35">
        <v>46</v>
      </c>
      <c r="AN28" s="35">
        <v>-38</v>
      </c>
      <c r="AO28" s="35">
        <v>-150</v>
      </c>
      <c r="AP28" s="35">
        <v>19</v>
      </c>
      <c r="AQ28" s="35">
        <v>-83</v>
      </c>
      <c r="AR28" s="35">
        <v>-702</v>
      </c>
      <c r="AS28" s="35">
        <v>-57</v>
      </c>
      <c r="AT28" s="35">
        <v>-259</v>
      </c>
      <c r="AU28" s="35">
        <v>-786</v>
      </c>
      <c r="AV28" s="35">
        <v>-123</v>
      </c>
      <c r="AW28" s="35">
        <v>-31</v>
      </c>
    </row>
    <row r="29" spans="2:49" ht="15" customHeight="1">
      <c r="B29" s="50" t="s">
        <v>211</v>
      </c>
      <c r="C29" s="34"/>
      <c r="D29" s="35">
        <v>-319</v>
      </c>
      <c r="E29" s="35">
        <v>198</v>
      </c>
      <c r="F29" s="35">
        <v>175</v>
      </c>
      <c r="G29" s="35">
        <v>473</v>
      </c>
      <c r="H29" s="35">
        <v>248</v>
      </c>
      <c r="I29" s="35">
        <v>130</v>
      </c>
      <c r="J29" s="35">
        <v>-56</v>
      </c>
      <c r="K29" s="35">
        <v>-41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164</v>
      </c>
      <c r="AH29" s="35">
        <v>-36</v>
      </c>
      <c r="AI29" s="35">
        <v>-281</v>
      </c>
      <c r="AJ29" s="35">
        <v>62</v>
      </c>
      <c r="AK29" s="35">
        <v>28</v>
      </c>
      <c r="AL29" s="35">
        <v>16</v>
      </c>
      <c r="AM29" s="35">
        <v>-281</v>
      </c>
      <c r="AN29" s="35">
        <v>31</v>
      </c>
      <c r="AO29" s="35">
        <v>70</v>
      </c>
      <c r="AP29" s="35">
        <v>-153</v>
      </c>
      <c r="AQ29" s="35">
        <v>-280</v>
      </c>
      <c r="AR29" s="35">
        <v>96</v>
      </c>
      <c r="AS29" s="35">
        <v>-488</v>
      </c>
      <c r="AT29" s="35">
        <v>-211</v>
      </c>
      <c r="AU29" s="35">
        <v>-196</v>
      </c>
      <c r="AV29" s="35">
        <v>-22</v>
      </c>
      <c r="AW29" s="35">
        <v>302</v>
      </c>
    </row>
    <row r="30" spans="2:49" ht="15" customHeight="1" outlineLevel="1">
      <c r="B30" s="50" t="s">
        <v>212</v>
      </c>
      <c r="C30" s="38"/>
      <c r="D30" s="35">
        <v>195</v>
      </c>
      <c r="E30" s="35">
        <v>-158</v>
      </c>
      <c r="F30" s="35">
        <v>-1098</v>
      </c>
      <c r="G30" s="35">
        <v>-176</v>
      </c>
      <c r="H30" s="35">
        <v>-946</v>
      </c>
      <c r="I30" s="35">
        <v>-403</v>
      </c>
      <c r="J30" s="35">
        <v>-1862</v>
      </c>
      <c r="K30" s="35">
        <v>-23</v>
      </c>
      <c r="L30" s="35">
        <v>-288</v>
      </c>
      <c r="M30" s="35">
        <v>421</v>
      </c>
      <c r="N30" s="35">
        <v>-447</v>
      </c>
      <c r="O30" s="35">
        <v>-299</v>
      </c>
      <c r="P30" s="35">
        <v>397</v>
      </c>
      <c r="Q30" s="35">
        <v>-707</v>
      </c>
      <c r="R30" s="35">
        <v>-33</v>
      </c>
      <c r="S30" s="35">
        <v>-830</v>
      </c>
      <c r="T30" s="35">
        <v>-500</v>
      </c>
      <c r="U30" s="35">
        <v>-626</v>
      </c>
      <c r="V30" s="35">
        <v>-808</v>
      </c>
      <c r="W30" s="35">
        <v>-405</v>
      </c>
      <c r="X30" s="35">
        <v>790</v>
      </c>
      <c r="Y30" s="35">
        <v>-426</v>
      </c>
      <c r="Z30" s="35">
        <v>-444</v>
      </c>
      <c r="AA30" s="35">
        <v>-481</v>
      </c>
      <c r="AB30" s="35">
        <v>-694</v>
      </c>
      <c r="AC30" s="35">
        <v>643</v>
      </c>
      <c r="AD30" s="35">
        <v>26</v>
      </c>
      <c r="AE30" s="35">
        <v>-605</v>
      </c>
      <c r="AF30" s="35">
        <v>169</v>
      </c>
      <c r="AG30" s="35">
        <v>-611</v>
      </c>
      <c r="AH30" s="35">
        <v>-976</v>
      </c>
      <c r="AI30" s="35">
        <v>-668</v>
      </c>
      <c r="AJ30" s="35">
        <v>-72</v>
      </c>
      <c r="AK30" s="35">
        <v>-110</v>
      </c>
      <c r="AL30" s="35">
        <v>792</v>
      </c>
      <c r="AM30" s="35">
        <v>-1197</v>
      </c>
      <c r="AN30" s="35">
        <v>-629</v>
      </c>
      <c r="AO30" s="35">
        <v>-392</v>
      </c>
      <c r="AP30" s="35">
        <v>-1458</v>
      </c>
      <c r="AQ30" s="35">
        <v>-2638</v>
      </c>
      <c r="AR30" s="35">
        <v>40</v>
      </c>
      <c r="AS30" s="35">
        <v>-40</v>
      </c>
      <c r="AT30" s="35">
        <v>-1071</v>
      </c>
      <c r="AU30" s="35">
        <v>-1693</v>
      </c>
      <c r="AV30" s="35">
        <v>-1107</v>
      </c>
      <c r="AW30" s="35">
        <v>-481</v>
      </c>
    </row>
    <row r="31" spans="2:49" ht="15" customHeight="1" outlineLevel="1">
      <c r="B31" s="37" t="s">
        <v>44</v>
      </c>
      <c r="C31" s="38"/>
      <c r="D31" s="39">
        <v>195</v>
      </c>
      <c r="E31" s="39">
        <v>-158</v>
      </c>
      <c r="F31" s="39">
        <v>-1098</v>
      </c>
      <c r="G31" s="39">
        <v>-176</v>
      </c>
      <c r="H31" s="39">
        <v>-946</v>
      </c>
      <c r="I31" s="39">
        <v>-403</v>
      </c>
      <c r="J31" s="39">
        <v>-1862</v>
      </c>
      <c r="K31" s="39">
        <v>-23</v>
      </c>
      <c r="L31" s="39">
        <v>-288</v>
      </c>
      <c r="M31" s="39">
        <v>421</v>
      </c>
      <c r="N31" s="39">
        <v>-447</v>
      </c>
      <c r="O31" s="39">
        <v>-299</v>
      </c>
      <c r="P31" s="39">
        <v>397</v>
      </c>
      <c r="Q31" s="39">
        <v>-707</v>
      </c>
      <c r="R31" s="39">
        <v>-33</v>
      </c>
      <c r="S31" s="39">
        <v>-830</v>
      </c>
      <c r="T31" s="39">
        <v>-500</v>
      </c>
      <c r="U31" s="39">
        <v>-626</v>
      </c>
      <c r="V31" s="39">
        <v>-808</v>
      </c>
      <c r="W31" s="39">
        <v>1934</v>
      </c>
      <c r="X31" s="39">
        <v>790</v>
      </c>
      <c r="Y31" s="39">
        <v>-426</v>
      </c>
      <c r="Z31" s="39">
        <v>-444</v>
      </c>
      <c r="AA31" s="39">
        <v>80</v>
      </c>
      <c r="AB31" s="39">
        <v>-694</v>
      </c>
      <c r="AC31" s="39">
        <v>643</v>
      </c>
      <c r="AD31" s="39">
        <v>26</v>
      </c>
      <c r="AE31" s="39">
        <v>-605</v>
      </c>
      <c r="AF31" s="39">
        <v>169</v>
      </c>
      <c r="AG31" s="39">
        <v>-611</v>
      </c>
      <c r="AH31" s="39">
        <v>-976</v>
      </c>
      <c r="AI31" s="39">
        <v>-668</v>
      </c>
      <c r="AJ31" s="39">
        <v>-72</v>
      </c>
      <c r="AK31" s="39">
        <v>-110</v>
      </c>
      <c r="AL31" s="39">
        <v>792</v>
      </c>
      <c r="AM31" s="39">
        <v>-1197</v>
      </c>
      <c r="AN31" s="39">
        <v>-629</v>
      </c>
      <c r="AO31" s="39">
        <v>-392</v>
      </c>
      <c r="AP31" s="39">
        <v>-1458</v>
      </c>
      <c r="AQ31" s="39">
        <v>-2638</v>
      </c>
      <c r="AR31" s="39">
        <v>40</v>
      </c>
      <c r="AS31" s="39">
        <v>-40</v>
      </c>
      <c r="AT31" s="39">
        <v>-1071</v>
      </c>
      <c r="AU31" s="39">
        <v>-1693</v>
      </c>
      <c r="AV31" s="39">
        <v>-1107</v>
      </c>
      <c r="AW31" s="39">
        <v>-481</v>
      </c>
    </row>
    <row r="32" spans="2:49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-2339</v>
      </c>
      <c r="X32" s="39">
        <v>0</v>
      </c>
      <c r="Y32" s="39">
        <v>0</v>
      </c>
      <c r="Z32" s="39">
        <v>0</v>
      </c>
      <c r="AA32" s="39">
        <v>-561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</row>
    <row r="33" spans="2:49" ht="15" customHeight="1" outlineLevel="1">
      <c r="B33" s="50" t="s">
        <v>214</v>
      </c>
      <c r="C33" s="38"/>
      <c r="D33" s="35">
        <v>-14</v>
      </c>
      <c r="E33" s="35">
        <v>-6</v>
      </c>
      <c r="F33" s="35">
        <v>2</v>
      </c>
      <c r="G33" s="35">
        <v>62</v>
      </c>
      <c r="H33" s="35">
        <v>70</v>
      </c>
      <c r="I33" s="35">
        <v>74</v>
      </c>
      <c r="J33" s="35">
        <v>-7</v>
      </c>
      <c r="K33" s="35">
        <v>-536</v>
      </c>
      <c r="L33" s="35">
        <v>185</v>
      </c>
      <c r="M33" s="35">
        <v>126</v>
      </c>
      <c r="N33" s="35">
        <v>272</v>
      </c>
      <c r="O33" s="35">
        <v>-803</v>
      </c>
      <c r="P33" s="35">
        <v>206</v>
      </c>
      <c r="Q33" s="35">
        <v>-84</v>
      </c>
      <c r="R33" s="35">
        <v>167</v>
      </c>
      <c r="S33" s="35">
        <v>-126</v>
      </c>
      <c r="T33" s="35">
        <v>88</v>
      </c>
      <c r="U33" s="35">
        <v>10</v>
      </c>
      <c r="V33" s="35">
        <v>-181</v>
      </c>
      <c r="W33" s="35">
        <v>341</v>
      </c>
      <c r="X33" s="35">
        <v>-53</v>
      </c>
      <c r="Y33" s="35">
        <v>283</v>
      </c>
      <c r="Z33" s="35">
        <v>-18</v>
      </c>
      <c r="AA33" s="35">
        <v>313</v>
      </c>
      <c r="AB33" s="35">
        <v>-34</v>
      </c>
      <c r="AC33" s="35">
        <v>247</v>
      </c>
      <c r="AD33" s="35">
        <v>-166</v>
      </c>
      <c r="AE33" s="35">
        <v>1943</v>
      </c>
      <c r="AF33" s="35">
        <v>32</v>
      </c>
      <c r="AG33" s="35">
        <v>-267</v>
      </c>
      <c r="AH33" s="35">
        <v>356</v>
      </c>
      <c r="AI33" s="35">
        <v>-557</v>
      </c>
      <c r="AJ33" s="35">
        <v>336</v>
      </c>
      <c r="AK33" s="35">
        <v>195</v>
      </c>
      <c r="AL33" s="35">
        <v>12</v>
      </c>
      <c r="AM33" s="35">
        <v>-4002</v>
      </c>
      <c r="AN33" s="35">
        <v>290</v>
      </c>
      <c r="AO33" s="35">
        <v>-587</v>
      </c>
      <c r="AP33" s="35">
        <v>-577</v>
      </c>
      <c r="AQ33" s="35">
        <v>-4083</v>
      </c>
      <c r="AR33" s="35">
        <v>279</v>
      </c>
      <c r="AS33" s="35">
        <v>93</v>
      </c>
      <c r="AT33" s="35">
        <v>-304</v>
      </c>
      <c r="AU33" s="35">
        <v>-3425</v>
      </c>
      <c r="AV33" s="35">
        <v>223</v>
      </c>
      <c r="AW33" s="35">
        <v>-2800</v>
      </c>
    </row>
    <row r="34" spans="2:49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</row>
    <row r="36" spans="2:49" ht="15" customHeight="1">
      <c r="B36" s="37" t="s">
        <v>217</v>
      </c>
      <c r="C36" s="42"/>
      <c r="D36" s="39">
        <v>-14</v>
      </c>
      <c r="E36" s="39">
        <v>-6</v>
      </c>
      <c r="F36" s="39">
        <v>2</v>
      </c>
      <c r="G36" s="39">
        <v>62</v>
      </c>
      <c r="H36" s="39">
        <v>70</v>
      </c>
      <c r="I36" s="39">
        <v>74</v>
      </c>
      <c r="J36" s="39">
        <v>-7</v>
      </c>
      <c r="K36" s="39">
        <v>-536</v>
      </c>
      <c r="L36" s="39">
        <v>185</v>
      </c>
      <c r="M36" s="39">
        <v>126</v>
      </c>
      <c r="N36" s="39">
        <v>272</v>
      </c>
      <c r="O36" s="39">
        <v>-803</v>
      </c>
      <c r="P36" s="39">
        <v>206</v>
      </c>
      <c r="Q36" s="39">
        <v>-84</v>
      </c>
      <c r="R36" s="39">
        <v>167</v>
      </c>
      <c r="S36" s="39">
        <v>-126</v>
      </c>
      <c r="T36" s="39">
        <v>88</v>
      </c>
      <c r="U36" s="39">
        <v>10</v>
      </c>
      <c r="V36" s="39">
        <v>-181</v>
      </c>
      <c r="W36" s="39">
        <v>341</v>
      </c>
      <c r="X36" s="39">
        <v>-53</v>
      </c>
      <c r="Y36" s="39">
        <v>283</v>
      </c>
      <c r="Z36" s="39">
        <v>-18</v>
      </c>
      <c r="AA36" s="39">
        <v>313</v>
      </c>
      <c r="AB36" s="39">
        <v>-34</v>
      </c>
      <c r="AC36" s="39">
        <v>247</v>
      </c>
      <c r="AD36" s="39">
        <v>-166</v>
      </c>
      <c r="AE36" s="39">
        <v>1943</v>
      </c>
      <c r="AF36" s="39">
        <v>32</v>
      </c>
      <c r="AG36" s="39">
        <v>-267</v>
      </c>
      <c r="AH36" s="39">
        <v>356</v>
      </c>
      <c r="AI36" s="39">
        <v>-557</v>
      </c>
      <c r="AJ36" s="39">
        <v>336</v>
      </c>
      <c r="AK36" s="39">
        <v>195</v>
      </c>
      <c r="AL36" s="39">
        <v>12</v>
      </c>
      <c r="AM36" s="39">
        <v>-4002</v>
      </c>
      <c r="AN36" s="39">
        <v>290</v>
      </c>
      <c r="AO36" s="39">
        <v>-587</v>
      </c>
      <c r="AP36" s="39">
        <v>-577</v>
      </c>
      <c r="AQ36" s="39">
        <v>-4083</v>
      </c>
      <c r="AR36" s="39">
        <v>279</v>
      </c>
      <c r="AS36" s="39">
        <v>93</v>
      </c>
      <c r="AT36" s="39">
        <v>-304</v>
      </c>
      <c r="AU36" s="39">
        <v>-3425</v>
      </c>
      <c r="AV36" s="39">
        <v>223</v>
      </c>
      <c r="AW36" s="39">
        <v>-2800</v>
      </c>
    </row>
    <row r="37" spans="2:49" ht="10" customHeight="1">
      <c r="B37" s="41" t="s">
        <v>218</v>
      </c>
      <c r="C37" s="34"/>
      <c r="D37" s="43">
        <v>-1087</v>
      </c>
      <c r="E37" s="43">
        <v>-1036</v>
      </c>
      <c r="F37" s="43">
        <v>-1672</v>
      </c>
      <c r="G37" s="43">
        <v>-608</v>
      </c>
      <c r="H37" s="43">
        <v>-1481</v>
      </c>
      <c r="I37" s="43">
        <v>-1787</v>
      </c>
      <c r="J37" s="43">
        <v>-4182</v>
      </c>
      <c r="K37" s="43">
        <v>-3747</v>
      </c>
      <c r="L37" s="43">
        <v>-3322</v>
      </c>
      <c r="M37" s="43">
        <v>-2746</v>
      </c>
      <c r="N37" s="43">
        <v>-3210</v>
      </c>
      <c r="O37" s="43">
        <v>-4051</v>
      </c>
      <c r="P37" s="43">
        <v>-2600</v>
      </c>
      <c r="Q37" s="43">
        <v>-3887</v>
      </c>
      <c r="R37" s="43">
        <v>-2963</v>
      </c>
      <c r="S37" s="43">
        <v>-3768</v>
      </c>
      <c r="T37" s="43">
        <v>-3026</v>
      </c>
      <c r="U37" s="43">
        <v>-3063</v>
      </c>
      <c r="V37" s="43">
        <v>-3580</v>
      </c>
      <c r="W37" s="43">
        <v>-3530</v>
      </c>
      <c r="X37" s="43">
        <v>-1024</v>
      </c>
      <c r="Y37" s="43">
        <v>-3395</v>
      </c>
      <c r="Z37" s="43">
        <v>-3910</v>
      </c>
      <c r="AA37" s="43">
        <v>-2406</v>
      </c>
      <c r="AB37" s="43">
        <v>-3702</v>
      </c>
      <c r="AC37" s="43">
        <v>-2563</v>
      </c>
      <c r="AD37" s="43">
        <v>-3759</v>
      </c>
      <c r="AE37" s="43">
        <v>-2904</v>
      </c>
      <c r="AF37" s="43">
        <v>-3208</v>
      </c>
      <c r="AG37" s="43">
        <v>-4394</v>
      </c>
      <c r="AH37" s="43">
        <v>-3642</v>
      </c>
      <c r="AI37" s="43">
        <v>-5470</v>
      </c>
      <c r="AJ37" s="43">
        <v>-2806</v>
      </c>
      <c r="AK37" s="43">
        <v>-3316</v>
      </c>
      <c r="AL37" s="43">
        <v>-2562</v>
      </c>
      <c r="AM37" s="43">
        <v>-8827</v>
      </c>
      <c r="AN37" s="43">
        <v>-5038</v>
      </c>
      <c r="AO37" s="43">
        <v>-6708</v>
      </c>
      <c r="AP37" s="43">
        <v>-6630</v>
      </c>
      <c r="AQ37" s="43">
        <v>-10977</v>
      </c>
      <c r="AR37" s="43">
        <v>-5072</v>
      </c>
      <c r="AS37" s="43">
        <v>-5397</v>
      </c>
      <c r="AT37" s="43">
        <v>-6516</v>
      </c>
      <c r="AU37" s="43">
        <v>-10275</v>
      </c>
      <c r="AV37" s="43">
        <v>-4215</v>
      </c>
      <c r="AW37" s="43">
        <v>-7217</v>
      </c>
    </row>
    <row r="38" spans="2:49" ht="15" customHeight="1">
      <c r="B38" s="51"/>
      <c r="C38" s="42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</row>
    <row r="39" spans="2:49" ht="15" customHeight="1">
      <c r="B39" s="52" t="s">
        <v>219</v>
      </c>
      <c r="C39" s="38"/>
      <c r="D39" s="43">
        <v>34197</v>
      </c>
      <c r="E39" s="43">
        <v>30366</v>
      </c>
      <c r="F39" s="43">
        <v>29377</v>
      </c>
      <c r="G39" s="43">
        <v>31954</v>
      </c>
      <c r="H39" s="43">
        <v>30696</v>
      </c>
      <c r="I39" s="43">
        <v>33727</v>
      </c>
      <c r="J39" s="43">
        <v>38248</v>
      </c>
      <c r="K39" s="43">
        <v>35160</v>
      </c>
      <c r="L39" s="43">
        <v>29461</v>
      </c>
      <c r="M39" s="43">
        <v>31394</v>
      </c>
      <c r="N39" s="43">
        <v>22972</v>
      </c>
      <c r="O39" s="43">
        <v>31542</v>
      </c>
      <c r="P39" s="43">
        <v>21561</v>
      </c>
      <c r="Q39" s="43">
        <v>31070</v>
      </c>
      <c r="R39" s="43">
        <v>28145</v>
      </c>
      <c r="S39" s="43">
        <v>30771</v>
      </c>
      <c r="T39" s="43">
        <v>24825</v>
      </c>
      <c r="U39" s="43">
        <v>27071</v>
      </c>
      <c r="V39" s="43">
        <v>27057</v>
      </c>
      <c r="W39" s="43">
        <v>33257</v>
      </c>
      <c r="X39" s="43">
        <v>25486</v>
      </c>
      <c r="Y39" s="43">
        <v>27938</v>
      </c>
      <c r="Z39" s="43">
        <v>30212</v>
      </c>
      <c r="AA39" s="43">
        <v>31353</v>
      </c>
      <c r="AB39" s="43">
        <v>25170</v>
      </c>
      <c r="AC39" s="43">
        <v>27078</v>
      </c>
      <c r="AD39" s="43">
        <v>29402</v>
      </c>
      <c r="AE39" s="43">
        <v>33981</v>
      </c>
      <c r="AF39" s="43">
        <v>28981</v>
      </c>
      <c r="AG39" s="43">
        <v>35515</v>
      </c>
      <c r="AH39" s="43">
        <v>36975</v>
      </c>
      <c r="AI39" s="43">
        <v>33990</v>
      </c>
      <c r="AJ39" s="43">
        <v>50256</v>
      </c>
      <c r="AK39" s="43">
        <v>71810</v>
      </c>
      <c r="AL39" s="43">
        <v>60437</v>
      </c>
      <c r="AM39" s="43">
        <v>51593</v>
      </c>
      <c r="AN39" s="43">
        <v>51672</v>
      </c>
      <c r="AO39" s="43">
        <v>48521</v>
      </c>
      <c r="AP39" s="43">
        <v>71629</v>
      </c>
      <c r="AQ39" s="43">
        <v>61151</v>
      </c>
      <c r="AR39" s="43">
        <v>58191</v>
      </c>
      <c r="AS39" s="43">
        <v>57141</v>
      </c>
      <c r="AT39" s="43">
        <v>63976</v>
      </c>
      <c r="AU39" s="43">
        <v>63566</v>
      </c>
      <c r="AV39" s="43">
        <v>63562</v>
      </c>
      <c r="AW39" s="43">
        <v>67826</v>
      </c>
    </row>
    <row r="40" spans="2:49" ht="15" customHeight="1">
      <c r="B40" s="50" t="s">
        <v>220</v>
      </c>
      <c r="C40" s="42"/>
      <c r="D40" s="39">
        <v>-7020</v>
      </c>
      <c r="E40" s="39">
        <v>-6115</v>
      </c>
      <c r="F40" s="39">
        <v>-6787</v>
      </c>
      <c r="G40" s="39">
        <v>-6960</v>
      </c>
      <c r="H40" s="39">
        <v>-7049</v>
      </c>
      <c r="I40" s="39">
        <v>-7707</v>
      </c>
      <c r="J40" s="39">
        <v>-9739</v>
      </c>
      <c r="K40" s="39">
        <v>-8653</v>
      </c>
      <c r="L40" s="39">
        <v>-8158</v>
      </c>
      <c r="M40" s="39">
        <v>-8601</v>
      </c>
      <c r="N40" s="39">
        <v>-5477</v>
      </c>
      <c r="O40" s="39">
        <v>-7565</v>
      </c>
      <c r="P40" s="39">
        <v>-5500</v>
      </c>
      <c r="Q40" s="39">
        <v>-8616</v>
      </c>
      <c r="R40" s="39">
        <v>-7410</v>
      </c>
      <c r="S40" s="39">
        <v>-9049</v>
      </c>
      <c r="T40" s="39">
        <v>-7180</v>
      </c>
      <c r="U40" s="39">
        <v>-8554</v>
      </c>
      <c r="V40" s="39">
        <v>-7227</v>
      </c>
      <c r="W40" s="39">
        <v>-10093</v>
      </c>
      <c r="X40" s="39">
        <v>-7359</v>
      </c>
      <c r="Y40" s="39">
        <v>-8223</v>
      </c>
      <c r="Z40" s="39">
        <v>-8915</v>
      </c>
      <c r="AA40" s="39">
        <v>-8483</v>
      </c>
      <c r="AB40" s="39">
        <v>-7507</v>
      </c>
      <c r="AC40" s="39">
        <v>-8125</v>
      </c>
      <c r="AD40" s="39">
        <v>-8435</v>
      </c>
      <c r="AE40" s="39">
        <v>-9952</v>
      </c>
      <c r="AF40" s="39">
        <v>-8236</v>
      </c>
      <c r="AG40" s="39">
        <v>-10231</v>
      </c>
      <c r="AH40" s="39">
        <v>-10228</v>
      </c>
      <c r="AI40" s="39">
        <v>-9114</v>
      </c>
      <c r="AJ40" s="39">
        <v>-13806</v>
      </c>
      <c r="AK40" s="39">
        <v>-20413</v>
      </c>
      <c r="AL40" s="39">
        <v>-16663</v>
      </c>
      <c r="AM40" s="39">
        <v>-14768</v>
      </c>
      <c r="AN40" s="39">
        <v>-14688</v>
      </c>
      <c r="AO40" s="39">
        <v>-14121</v>
      </c>
      <c r="AP40" s="39">
        <v>-19674</v>
      </c>
      <c r="AQ40" s="39">
        <v>-17591</v>
      </c>
      <c r="AR40" s="39">
        <v>-16427</v>
      </c>
      <c r="AS40" s="39">
        <v>-16656</v>
      </c>
      <c r="AT40" s="39">
        <v>-18681</v>
      </c>
      <c r="AU40" s="39">
        <v>-16911</v>
      </c>
      <c r="AV40" s="39">
        <v>-15893</v>
      </c>
      <c r="AW40" s="39">
        <v>-20661</v>
      </c>
    </row>
    <row r="41" spans="2:49" ht="15" customHeight="1">
      <c r="B41" s="41" t="s">
        <v>221</v>
      </c>
      <c r="C41" s="38"/>
      <c r="D41" s="43">
        <v>27177</v>
      </c>
      <c r="E41" s="43">
        <v>24251</v>
      </c>
      <c r="F41" s="43">
        <v>22590</v>
      </c>
      <c r="G41" s="43">
        <v>24994</v>
      </c>
      <c r="H41" s="43">
        <v>23647</v>
      </c>
      <c r="I41" s="43">
        <v>26020</v>
      </c>
      <c r="J41" s="43">
        <v>28509</v>
      </c>
      <c r="K41" s="43">
        <v>26507</v>
      </c>
      <c r="L41" s="43">
        <v>21303</v>
      </c>
      <c r="M41" s="43">
        <v>22793</v>
      </c>
      <c r="N41" s="43">
        <v>17495</v>
      </c>
      <c r="O41" s="43">
        <v>23977</v>
      </c>
      <c r="P41" s="43">
        <v>16061</v>
      </c>
      <c r="Q41" s="43">
        <v>22454</v>
      </c>
      <c r="R41" s="43">
        <v>20735</v>
      </c>
      <c r="S41" s="43">
        <v>21722</v>
      </c>
      <c r="T41" s="43">
        <v>17645</v>
      </c>
      <c r="U41" s="43">
        <v>18517</v>
      </c>
      <c r="V41" s="43">
        <v>19830</v>
      </c>
      <c r="W41" s="43">
        <v>23164</v>
      </c>
      <c r="X41" s="43">
        <v>18127</v>
      </c>
      <c r="Y41" s="43">
        <v>19715</v>
      </c>
      <c r="Z41" s="43">
        <v>21297</v>
      </c>
      <c r="AA41" s="43">
        <v>22870</v>
      </c>
      <c r="AB41" s="43">
        <v>17663</v>
      </c>
      <c r="AC41" s="43">
        <v>18953</v>
      </c>
      <c r="AD41" s="43">
        <v>20967</v>
      </c>
      <c r="AE41" s="43">
        <v>24029</v>
      </c>
      <c r="AF41" s="43">
        <v>20745</v>
      </c>
      <c r="AG41" s="43">
        <v>25284</v>
      </c>
      <c r="AH41" s="43">
        <v>26747</v>
      </c>
      <c r="AI41" s="43">
        <v>24876</v>
      </c>
      <c r="AJ41" s="43">
        <v>36450</v>
      </c>
      <c r="AK41" s="43">
        <v>51397</v>
      </c>
      <c r="AL41" s="43">
        <v>43774</v>
      </c>
      <c r="AM41" s="43">
        <v>36825</v>
      </c>
      <c r="AN41" s="43">
        <v>36984</v>
      </c>
      <c r="AO41" s="43">
        <v>34400</v>
      </c>
      <c r="AP41" s="43">
        <v>51955</v>
      </c>
      <c r="AQ41" s="43">
        <v>43560</v>
      </c>
      <c r="AR41" s="43">
        <v>41764</v>
      </c>
      <c r="AS41" s="43">
        <v>40485</v>
      </c>
      <c r="AT41" s="43">
        <v>45295</v>
      </c>
      <c r="AU41" s="43">
        <v>46655</v>
      </c>
      <c r="AV41" s="43">
        <v>47669</v>
      </c>
      <c r="AW41" s="43">
        <v>47165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>
        <v>0</v>
      </c>
    </row>
    <row r="43" spans="2:49" ht="15" customHeight="1">
      <c r="B43" s="54" t="s">
        <v>222</v>
      </c>
      <c r="C43" s="42"/>
      <c r="D43" s="55">
        <v>27177</v>
      </c>
      <c r="E43" s="55">
        <v>24251</v>
      </c>
      <c r="F43" s="55">
        <v>22590</v>
      </c>
      <c r="G43" s="55">
        <v>24994</v>
      </c>
      <c r="H43" s="55">
        <v>23647</v>
      </c>
      <c r="I43" s="55">
        <v>26020</v>
      </c>
      <c r="J43" s="55">
        <v>28509</v>
      </c>
      <c r="K43" s="55">
        <v>26507</v>
      </c>
      <c r="L43" s="55">
        <v>21303</v>
      </c>
      <c r="M43" s="55">
        <v>22793</v>
      </c>
      <c r="N43" s="55">
        <v>17495</v>
      </c>
      <c r="O43" s="55">
        <v>23977</v>
      </c>
      <c r="P43" s="55">
        <v>16061</v>
      </c>
      <c r="Q43" s="55">
        <v>22454</v>
      </c>
      <c r="R43" s="55">
        <v>20735</v>
      </c>
      <c r="S43" s="55">
        <v>21722</v>
      </c>
      <c r="T43" s="55">
        <v>17645</v>
      </c>
      <c r="U43" s="55">
        <v>18517</v>
      </c>
      <c r="V43" s="55">
        <v>19830</v>
      </c>
      <c r="W43" s="55">
        <v>23164</v>
      </c>
      <c r="X43" s="55">
        <v>18127</v>
      </c>
      <c r="Y43" s="55">
        <v>19715</v>
      </c>
      <c r="Z43" s="55">
        <v>21297</v>
      </c>
      <c r="AA43" s="55">
        <v>22870</v>
      </c>
      <c r="AB43" s="55">
        <v>17663</v>
      </c>
      <c r="AC43" s="55">
        <v>18953</v>
      </c>
      <c r="AD43" s="55">
        <v>20967</v>
      </c>
      <c r="AE43" s="55">
        <v>24029</v>
      </c>
      <c r="AF43" s="55">
        <v>20745</v>
      </c>
      <c r="AG43" s="55">
        <v>25284</v>
      </c>
      <c r="AH43" s="55">
        <v>26747</v>
      </c>
      <c r="AI43" s="55">
        <v>24876</v>
      </c>
      <c r="AJ43" s="55">
        <v>36450</v>
      </c>
      <c r="AK43" s="55">
        <v>51397</v>
      </c>
      <c r="AL43" s="55">
        <v>43774</v>
      </c>
      <c r="AM43" s="55">
        <v>36825</v>
      </c>
      <c r="AN43" s="55">
        <v>36984</v>
      </c>
      <c r="AO43" s="55">
        <v>34400</v>
      </c>
      <c r="AP43" s="55">
        <v>51955</v>
      </c>
      <c r="AQ43" s="55">
        <v>43560</v>
      </c>
      <c r="AR43" s="55">
        <v>41764</v>
      </c>
      <c r="AS43" s="55">
        <v>40485</v>
      </c>
      <c r="AT43" s="55">
        <v>45295</v>
      </c>
      <c r="AU43" s="55">
        <v>46655</v>
      </c>
      <c r="AV43" s="55">
        <v>47669</v>
      </c>
      <c r="AW43" s="55">
        <v>47165</v>
      </c>
    </row>
    <row r="44" spans="2:49" ht="15" customHeight="1">
      <c r="B44" s="56" t="s">
        <v>223</v>
      </c>
      <c r="C44" s="53"/>
      <c r="D44" s="57">
        <v>0</v>
      </c>
      <c r="E44" s="57">
        <v>0</v>
      </c>
      <c r="F44" s="57">
        <v>-85</v>
      </c>
      <c r="G44" s="57">
        <v>-51</v>
      </c>
      <c r="H44" s="57">
        <v>-42</v>
      </c>
      <c r="I44" s="57">
        <v>-66</v>
      </c>
      <c r="J44" s="57">
        <v>69</v>
      </c>
      <c r="K44" s="57">
        <v>141</v>
      </c>
      <c r="L44" s="57">
        <v>-65</v>
      </c>
      <c r="M44" s="57">
        <v>48</v>
      </c>
      <c r="N44" s="57">
        <v>-18</v>
      </c>
      <c r="O44" s="57">
        <v>266</v>
      </c>
      <c r="P44" s="57">
        <v>-1</v>
      </c>
      <c r="Q44" s="57">
        <v>245</v>
      </c>
      <c r="R44" s="57">
        <v>296</v>
      </c>
      <c r="S44" s="57">
        <v>248</v>
      </c>
      <c r="T44" s="57">
        <v>91</v>
      </c>
      <c r="U44" s="57">
        <v>116</v>
      </c>
      <c r="V44" s="57">
        <v>183</v>
      </c>
      <c r="W44" s="57">
        <v>36</v>
      </c>
      <c r="X44" s="57">
        <v>64</v>
      </c>
      <c r="Y44" s="57">
        <v>213</v>
      </c>
      <c r="Z44" s="57">
        <v>119</v>
      </c>
      <c r="AA44" s="57">
        <v>-43</v>
      </c>
      <c r="AB44" s="57">
        <v>-31</v>
      </c>
      <c r="AC44" s="57">
        <v>-89</v>
      </c>
      <c r="AD44" s="57">
        <v>547</v>
      </c>
      <c r="AE44" s="57">
        <v>121</v>
      </c>
      <c r="AF44" s="57">
        <v>604</v>
      </c>
      <c r="AG44" s="57">
        <v>1166</v>
      </c>
      <c r="AH44" s="57">
        <v>1935</v>
      </c>
      <c r="AI44" s="57">
        <v>644</v>
      </c>
      <c r="AJ44" s="57">
        <v>1433</v>
      </c>
      <c r="AK44" s="57">
        <v>2120</v>
      </c>
      <c r="AL44" s="57">
        <v>3323</v>
      </c>
      <c r="AM44" s="57">
        <v>2415</v>
      </c>
      <c r="AN44" s="57">
        <v>3150</v>
      </c>
      <c r="AO44" s="57">
        <v>3113</v>
      </c>
      <c r="AP44" s="57">
        <v>4009</v>
      </c>
      <c r="AQ44" s="57">
        <v>2933</v>
      </c>
      <c r="AR44" s="57">
        <v>2561</v>
      </c>
      <c r="AS44" s="57">
        <v>3639</v>
      </c>
      <c r="AT44" s="57">
        <v>3682</v>
      </c>
      <c r="AU44" s="57">
        <v>3887</v>
      </c>
      <c r="AV44" s="57">
        <v>5519</v>
      </c>
      <c r="AW44" s="57">
        <v>1322</v>
      </c>
    </row>
    <row r="45" spans="2:49" ht="13">
      <c r="B45" s="54" t="s">
        <v>224</v>
      </c>
      <c r="C45" s="58"/>
      <c r="D45" s="55">
        <v>27177</v>
      </c>
      <c r="E45" s="55">
        <v>24251</v>
      </c>
      <c r="F45" s="55">
        <v>22675</v>
      </c>
      <c r="G45" s="55">
        <v>25045</v>
      </c>
      <c r="H45" s="55">
        <v>23689</v>
      </c>
      <c r="I45" s="55">
        <v>26086</v>
      </c>
      <c r="J45" s="55">
        <v>28440</v>
      </c>
      <c r="K45" s="55">
        <v>26366</v>
      </c>
      <c r="L45" s="55">
        <v>21368</v>
      </c>
      <c r="M45" s="55">
        <v>22745</v>
      </c>
      <c r="N45" s="55">
        <v>17513</v>
      </c>
      <c r="O45" s="55">
        <v>23711</v>
      </c>
      <c r="P45" s="55">
        <v>16062</v>
      </c>
      <c r="Q45" s="55">
        <v>22209</v>
      </c>
      <c r="R45" s="55">
        <v>20439</v>
      </c>
      <c r="S45" s="55">
        <v>21474</v>
      </c>
      <c r="T45" s="55">
        <v>17554</v>
      </c>
      <c r="U45" s="55">
        <v>18401</v>
      </c>
      <c r="V45" s="55">
        <v>19647</v>
      </c>
      <c r="W45" s="55">
        <v>23128</v>
      </c>
      <c r="X45" s="55">
        <v>18063</v>
      </c>
      <c r="Y45" s="55">
        <v>19502</v>
      </c>
      <c r="Z45" s="55">
        <v>21178</v>
      </c>
      <c r="AA45" s="55">
        <v>22913</v>
      </c>
      <c r="AB45" s="55">
        <v>17694</v>
      </c>
      <c r="AC45" s="55">
        <v>19042</v>
      </c>
      <c r="AD45" s="55">
        <v>20420</v>
      </c>
      <c r="AE45" s="55">
        <v>23908</v>
      </c>
      <c r="AF45" s="55">
        <v>20141</v>
      </c>
      <c r="AG45" s="55">
        <v>24118</v>
      </c>
      <c r="AH45" s="55">
        <v>24812</v>
      </c>
      <c r="AI45" s="55">
        <v>24232</v>
      </c>
      <c r="AJ45" s="55">
        <v>35017</v>
      </c>
      <c r="AK45" s="55">
        <v>49277</v>
      </c>
      <c r="AL45" s="55">
        <v>40451</v>
      </c>
      <c r="AM45" s="55">
        <v>34410</v>
      </c>
      <c r="AN45" s="55">
        <v>33834</v>
      </c>
      <c r="AO45" s="55">
        <v>31287</v>
      </c>
      <c r="AP45" s="55">
        <v>47946</v>
      </c>
      <c r="AQ45" s="55">
        <v>40627</v>
      </c>
      <c r="AR45" s="55">
        <v>39203</v>
      </c>
      <c r="AS45" s="55">
        <v>36846</v>
      </c>
      <c r="AT45" s="55">
        <v>41613</v>
      </c>
      <c r="AU45" s="55">
        <v>42768</v>
      </c>
      <c r="AV45" s="55">
        <v>42150</v>
      </c>
      <c r="AW45" s="55">
        <v>45843</v>
      </c>
    </row>
    <row r="46" spans="2:49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</row>
    <row r="47" spans="2:49" ht="10" customHeight="1">
      <c r="B47" s="61" t="s">
        <v>225</v>
      </c>
      <c r="D47" s="62">
        <v>5303</v>
      </c>
      <c r="E47" s="62">
        <v>6072</v>
      </c>
      <c r="F47" s="62">
        <v>5829</v>
      </c>
      <c r="G47" s="62">
        <v>6625</v>
      </c>
      <c r="H47" s="62">
        <v>5887</v>
      </c>
      <c r="I47" s="62">
        <v>7687</v>
      </c>
      <c r="J47" s="62">
        <v>8959</v>
      </c>
      <c r="K47" s="62">
        <v>9495</v>
      </c>
      <c r="L47" s="62">
        <v>9315</v>
      </c>
      <c r="M47" s="62">
        <v>10377</v>
      </c>
      <c r="N47" s="62">
        <v>8115</v>
      </c>
      <c r="O47" s="62">
        <v>8974</v>
      </c>
      <c r="P47" s="62">
        <v>9384</v>
      </c>
      <c r="Q47" s="62">
        <v>10297</v>
      </c>
      <c r="R47" s="62">
        <v>10171</v>
      </c>
      <c r="S47" s="62">
        <v>9593</v>
      </c>
      <c r="T47" s="62">
        <v>10092</v>
      </c>
      <c r="U47" s="62">
        <v>10271</v>
      </c>
      <c r="V47" s="62">
        <v>10552</v>
      </c>
      <c r="W47" s="62">
        <v>10598</v>
      </c>
      <c r="X47" s="62">
        <v>11182</v>
      </c>
      <c r="Y47" s="62">
        <v>11651</v>
      </c>
      <c r="Z47" s="62">
        <v>11749</v>
      </c>
      <c r="AA47" s="62">
        <v>11666</v>
      </c>
      <c r="AB47" s="62">
        <v>10972</v>
      </c>
      <c r="AC47" s="62">
        <v>11126</v>
      </c>
      <c r="AD47" s="62">
        <v>12351</v>
      </c>
      <c r="AE47" s="62">
        <v>13652</v>
      </c>
      <c r="AF47" s="62">
        <v>12991</v>
      </c>
      <c r="AG47" s="62">
        <v>15323</v>
      </c>
      <c r="AH47" s="62">
        <v>14765</v>
      </c>
      <c r="AI47" s="62">
        <v>16700</v>
      </c>
      <c r="AJ47" s="62">
        <v>15341</v>
      </c>
      <c r="AK47" s="62">
        <v>14978</v>
      </c>
      <c r="AL47" s="62">
        <v>14278</v>
      </c>
      <c r="AM47" s="62">
        <v>15669</v>
      </c>
      <c r="AN47" s="62">
        <v>15966</v>
      </c>
      <c r="AO47" s="62">
        <v>15978</v>
      </c>
      <c r="AP47" s="62">
        <v>16834</v>
      </c>
      <c r="AQ47" s="62">
        <v>20529</v>
      </c>
      <c r="AR47" s="62">
        <v>16227</v>
      </c>
      <c r="AS47" s="62">
        <v>17522</v>
      </c>
      <c r="AT47" s="62">
        <v>19376</v>
      </c>
      <c r="AU47" s="62">
        <v>19795</v>
      </c>
      <c r="AV47" s="62">
        <v>19550</v>
      </c>
      <c r="AW47" s="62">
        <v>20995</v>
      </c>
    </row>
    <row r="48" spans="2:49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6F0E-CCF1-46A1-A3D8-DC61BDF11099}">
  <dimension ref="A1:AW92"/>
  <sheetViews>
    <sheetView zoomScale="77" zoomScaleNormal="90" workbookViewId="0">
      <pane xSplit="1" ySplit="1" topLeftCell="AO64" activePane="bottomRight" state="frozen"/>
      <selection pane="topRight" activeCell="B1" sqref="B1"/>
      <selection pane="bottomLeft" activeCell="A2" sqref="A2"/>
      <selection pane="bottomRight" activeCell="AU60" sqref="AU60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187852</v>
      </c>
      <c r="C4" s="77">
        <v>178289</v>
      </c>
      <c r="D4" s="77">
        <v>179381</v>
      </c>
      <c r="E4" s="77">
        <v>209791</v>
      </c>
      <c r="F4" s="77">
        <v>217601</v>
      </c>
      <c r="G4" s="77">
        <v>201794</v>
      </c>
      <c r="H4" s="77">
        <v>243745</v>
      </c>
      <c r="I4" s="77">
        <v>283865</v>
      </c>
      <c r="J4" s="77">
        <v>184071</v>
      </c>
      <c r="K4" s="77">
        <v>252314</v>
      </c>
      <c r="L4" s="77">
        <v>216864</v>
      </c>
      <c r="M4" s="77">
        <v>223530</v>
      </c>
      <c r="N4" s="77">
        <v>207759</v>
      </c>
      <c r="O4" s="77">
        <v>190587</v>
      </c>
      <c r="P4" s="77">
        <v>230480</v>
      </c>
      <c r="Q4" s="77">
        <v>211044</v>
      </c>
      <c r="R4" s="77">
        <v>221953</v>
      </c>
      <c r="S4" s="77">
        <v>227968</v>
      </c>
      <c r="T4" s="77">
        <v>208957</v>
      </c>
      <c r="U4" s="77">
        <v>239848</v>
      </c>
      <c r="V4" s="77">
        <v>245620</v>
      </c>
      <c r="W4" s="77">
        <v>249526</v>
      </c>
      <c r="X4" s="77">
        <v>225590</v>
      </c>
      <c r="Y4" s="77">
        <v>253051</v>
      </c>
      <c r="Z4" s="77">
        <v>223376</v>
      </c>
      <c r="AA4" s="77">
        <v>244641</v>
      </c>
      <c r="AB4" s="77">
        <v>263277</v>
      </c>
      <c r="AC4" s="77">
        <v>363685</v>
      </c>
      <c r="AD4" s="77">
        <v>294949</v>
      </c>
      <c r="AE4" s="77">
        <v>372721</v>
      </c>
      <c r="AF4" s="77">
        <v>387246</v>
      </c>
      <c r="AG4" s="77">
        <v>441223</v>
      </c>
      <c r="AH4" s="77">
        <v>467708</v>
      </c>
      <c r="AI4" s="77">
        <v>527461</v>
      </c>
      <c r="AJ4" s="77">
        <v>566602</v>
      </c>
      <c r="AK4" s="77">
        <v>621611</v>
      </c>
      <c r="AL4" s="77">
        <v>575467</v>
      </c>
      <c r="AM4" s="77">
        <v>627150</v>
      </c>
      <c r="AN4" s="77">
        <v>507185</v>
      </c>
      <c r="AO4" s="77">
        <v>587998</v>
      </c>
      <c r="AP4" s="77">
        <v>560691</v>
      </c>
      <c r="AQ4" s="77">
        <v>554682</v>
      </c>
      <c r="AR4" s="77">
        <v>521617</v>
      </c>
      <c r="AS4" s="77">
        <f>AS5</f>
        <v>458286</v>
      </c>
      <c r="AT4" s="77">
        <f>AT5</f>
        <v>554531</v>
      </c>
      <c r="AU4" s="77">
        <f>AU5</f>
        <v>602610</v>
      </c>
    </row>
    <row r="5" spans="1:49">
      <c r="A5" s="157" t="s">
        <v>45</v>
      </c>
      <c r="B5" s="80">
        <v>187852</v>
      </c>
      <c r="C5" s="80">
        <v>178289</v>
      </c>
      <c r="D5" s="80">
        <v>178637</v>
      </c>
      <c r="E5" s="80">
        <v>209549</v>
      </c>
      <c r="F5" s="80">
        <v>217594</v>
      </c>
      <c r="G5" s="80">
        <v>201696</v>
      </c>
      <c r="H5" s="80">
        <v>243510</v>
      </c>
      <c r="I5" s="80">
        <v>283863</v>
      </c>
      <c r="J5" s="80">
        <v>181549</v>
      </c>
      <c r="K5" s="80">
        <v>252302</v>
      </c>
      <c r="L5" s="80">
        <v>216863</v>
      </c>
      <c r="M5" s="80">
        <v>223530</v>
      </c>
      <c r="N5" s="80">
        <v>202586</v>
      </c>
      <c r="O5" s="80">
        <v>190260</v>
      </c>
      <c r="P5" s="80">
        <v>230498</v>
      </c>
      <c r="Q5" s="80">
        <v>216526</v>
      </c>
      <c r="R5" s="80">
        <v>221501</v>
      </c>
      <c r="S5" s="80">
        <v>227359</v>
      </c>
      <c r="T5" s="80">
        <v>209289</v>
      </c>
      <c r="U5" s="80">
        <v>240577</v>
      </c>
      <c r="V5" s="80">
        <v>244145</v>
      </c>
      <c r="W5" s="80">
        <v>250265</v>
      </c>
      <c r="X5" s="80">
        <v>224702</v>
      </c>
      <c r="Y5" s="80">
        <v>254675</v>
      </c>
      <c r="Z5" s="80">
        <v>221758</v>
      </c>
      <c r="AA5" s="80">
        <v>245604</v>
      </c>
      <c r="AB5" s="80">
        <v>263122</v>
      </c>
      <c r="AC5" s="80">
        <v>364495</v>
      </c>
      <c r="AD5" s="80">
        <v>294949</v>
      </c>
      <c r="AE5" s="80">
        <v>372721</v>
      </c>
      <c r="AF5" s="80">
        <v>387246</v>
      </c>
      <c r="AG5" s="80">
        <v>441223</v>
      </c>
      <c r="AH5" s="80">
        <v>467708</v>
      </c>
      <c r="AI5" s="80">
        <v>527461</v>
      </c>
      <c r="AJ5" s="80">
        <v>566602</v>
      </c>
      <c r="AK5" s="80">
        <v>621611</v>
      </c>
      <c r="AL5" s="80">
        <v>575467</v>
      </c>
      <c r="AM5" s="80">
        <v>627150</v>
      </c>
      <c r="AN5" s="80">
        <v>507185</v>
      </c>
      <c r="AO5" s="80">
        <v>587998</v>
      </c>
      <c r="AP5" s="80">
        <v>560691</v>
      </c>
      <c r="AQ5" s="80">
        <v>554682</v>
      </c>
      <c r="AR5" s="80">
        <v>521617</v>
      </c>
      <c r="AS5" s="80">
        <v>458286</v>
      </c>
      <c r="AT5" s="80">
        <v>554531</v>
      </c>
      <c r="AU5" s="80">
        <v>602610</v>
      </c>
    </row>
    <row r="6" spans="1:49" ht="26">
      <c r="A6" s="157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</row>
    <row r="7" spans="1:49">
      <c r="A7" s="157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</row>
    <row r="8" spans="1:49" ht="26">
      <c r="A8" s="157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</row>
    <row r="9" spans="1:49" ht="26">
      <c r="A9" s="157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</row>
    <row r="10" spans="1:49">
      <c r="A10" s="157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>
        <v>0</v>
      </c>
    </row>
    <row r="11" spans="1:49">
      <c r="A11" s="157" t="s">
        <v>49</v>
      </c>
      <c r="B11" s="80">
        <v>0</v>
      </c>
      <c r="C11" s="80">
        <v>0</v>
      </c>
      <c r="D11" s="80">
        <v>744</v>
      </c>
      <c r="E11" s="80">
        <v>242</v>
      </c>
      <c r="F11" s="80">
        <v>7</v>
      </c>
      <c r="G11" s="80">
        <v>98</v>
      </c>
      <c r="H11" s="80">
        <v>235</v>
      </c>
      <c r="I11" s="80">
        <v>2</v>
      </c>
      <c r="J11" s="80">
        <v>2522</v>
      </c>
      <c r="K11" s="80">
        <v>12</v>
      </c>
      <c r="L11" s="80">
        <v>1</v>
      </c>
      <c r="M11" s="80">
        <v>0</v>
      </c>
      <c r="N11" s="80">
        <v>5173</v>
      </c>
      <c r="O11" s="80">
        <v>327</v>
      </c>
      <c r="P11" s="80">
        <v>-18</v>
      </c>
      <c r="Q11" s="80">
        <v>-5482</v>
      </c>
      <c r="R11" s="80">
        <v>452</v>
      </c>
      <c r="S11" s="80">
        <v>609</v>
      </c>
      <c r="T11" s="80">
        <v>-332</v>
      </c>
      <c r="U11" s="80">
        <v>-729</v>
      </c>
      <c r="V11" s="80">
        <v>1475</v>
      </c>
      <c r="W11" s="80">
        <v>-739</v>
      </c>
      <c r="X11" s="80">
        <v>888</v>
      </c>
      <c r="Y11" s="80">
        <v>-1624</v>
      </c>
      <c r="Z11" s="80">
        <v>1618</v>
      </c>
      <c r="AA11" s="80">
        <v>-963</v>
      </c>
      <c r="AB11" s="80">
        <v>155</v>
      </c>
      <c r="AC11" s="80">
        <v>-810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</row>
    <row r="12" spans="1:49" ht="30.75" customHeight="1">
      <c r="A12" s="158" t="s">
        <v>231</v>
      </c>
      <c r="B12" s="82">
        <v>-139743</v>
      </c>
      <c r="C12" s="82">
        <v>-161868</v>
      </c>
      <c r="D12" s="82">
        <v>-129197</v>
      </c>
      <c r="E12" s="82">
        <v>-191675</v>
      </c>
      <c r="F12" s="82">
        <v>-170910</v>
      </c>
      <c r="G12" s="82">
        <v>-187493</v>
      </c>
      <c r="H12" s="82">
        <v>-179831</v>
      </c>
      <c r="I12" s="82">
        <v>-206391</v>
      </c>
      <c r="J12" s="82">
        <v>-175885</v>
      </c>
      <c r="K12" s="82">
        <v>-187561</v>
      </c>
      <c r="L12" s="82">
        <v>-155671</v>
      </c>
      <c r="M12" s="82">
        <v>-172253</v>
      </c>
      <c r="N12" s="82">
        <v>-163067</v>
      </c>
      <c r="O12" s="82">
        <v>-186862</v>
      </c>
      <c r="P12" s="82">
        <v>-168551</v>
      </c>
      <c r="Q12" s="82">
        <v>-170838</v>
      </c>
      <c r="R12" s="82">
        <v>-186686</v>
      </c>
      <c r="S12" s="82">
        <v>-194660</v>
      </c>
      <c r="T12" s="82">
        <v>-187235</v>
      </c>
      <c r="U12" s="82">
        <v>-208309</v>
      </c>
      <c r="V12" s="82">
        <v>-212857</v>
      </c>
      <c r="W12" s="82">
        <v>-194543</v>
      </c>
      <c r="X12" s="82">
        <v>-180134</v>
      </c>
      <c r="Y12" s="82">
        <v>-198701</v>
      </c>
      <c r="Z12" s="82">
        <v>-188336</v>
      </c>
      <c r="AA12" s="82">
        <v>-184273</v>
      </c>
      <c r="AB12" s="82">
        <v>-198033</v>
      </c>
      <c r="AC12" s="82">
        <v>-289593</v>
      </c>
      <c r="AD12" s="82">
        <v>-277780</v>
      </c>
      <c r="AE12" s="82">
        <v>-340280</v>
      </c>
      <c r="AF12" s="82">
        <v>-337847</v>
      </c>
      <c r="AG12" s="82">
        <v>-384453</v>
      </c>
      <c r="AH12" s="82">
        <v>-428809</v>
      </c>
      <c r="AI12" s="82">
        <v>-497839</v>
      </c>
      <c r="AJ12" s="82">
        <v>-458749</v>
      </c>
      <c r="AK12" s="82">
        <v>-571521</v>
      </c>
      <c r="AL12" s="82">
        <v>-496110</v>
      </c>
      <c r="AM12" s="82">
        <v>-484294</v>
      </c>
      <c r="AN12" s="82">
        <v>-411899</v>
      </c>
      <c r="AO12" s="82">
        <v>-507731</v>
      </c>
      <c r="AP12" s="82">
        <v>-465789</v>
      </c>
      <c r="AQ12" s="82">
        <v>-488639</v>
      </c>
      <c r="AR12" s="82">
        <v>-420725</v>
      </c>
      <c r="AS12" s="82">
        <f>+SUM(AS13:AS19)</f>
        <v>-332977</v>
      </c>
      <c r="AT12" s="82">
        <f>+SUM(AT13:AT19)</f>
        <v>-478424</v>
      </c>
      <c r="AU12" s="82">
        <f>+SUM(AU13:AU19)</f>
        <v>-525291</v>
      </c>
    </row>
    <row r="13" spans="1:49">
      <c r="A13" s="157" t="s">
        <v>50</v>
      </c>
      <c r="B13" s="80">
        <v>-119492</v>
      </c>
      <c r="C13" s="80">
        <v>-148292</v>
      </c>
      <c r="D13" s="80">
        <v>-108247</v>
      </c>
      <c r="E13" s="80">
        <v>-180660</v>
      </c>
      <c r="F13" s="80">
        <v>-146929</v>
      </c>
      <c r="G13" s="80">
        <v>-167143</v>
      </c>
      <c r="H13" s="80">
        <v>-148778</v>
      </c>
      <c r="I13" s="80">
        <v>-168648</v>
      </c>
      <c r="J13" s="80">
        <v>-145391</v>
      </c>
      <c r="K13" s="80">
        <v>-140609</v>
      </c>
      <c r="L13" s="80">
        <v>-121894</v>
      </c>
      <c r="M13" s="80">
        <v>-166108</v>
      </c>
      <c r="N13" s="80">
        <v>-136058</v>
      </c>
      <c r="O13" s="80">
        <v>-138849</v>
      </c>
      <c r="P13" s="80">
        <v>-132547</v>
      </c>
      <c r="Q13" s="80">
        <v>-130951</v>
      </c>
      <c r="R13" s="80">
        <v>-152018</v>
      </c>
      <c r="S13" s="80">
        <v>-146934</v>
      </c>
      <c r="T13" s="80">
        <v>-149178</v>
      </c>
      <c r="U13" s="80">
        <v>-161342</v>
      </c>
      <c r="V13" s="80">
        <v>-167340</v>
      </c>
      <c r="W13" s="80">
        <v>-142187</v>
      </c>
      <c r="X13" s="80">
        <v>-137059</v>
      </c>
      <c r="Y13" s="80">
        <v>-149973</v>
      </c>
      <c r="Z13" s="80">
        <v>-142469</v>
      </c>
      <c r="AA13" s="80">
        <v>-140259</v>
      </c>
      <c r="AB13" s="80">
        <v>-148474</v>
      </c>
      <c r="AC13" s="80">
        <v>-228028</v>
      </c>
      <c r="AD13" s="80">
        <v>-212508</v>
      </c>
      <c r="AE13" s="80">
        <v>-277666</v>
      </c>
      <c r="AF13" s="80">
        <v>-277263</v>
      </c>
      <c r="AG13" s="80">
        <v>-328059</v>
      </c>
      <c r="AH13" s="80">
        <v>-361486</v>
      </c>
      <c r="AI13" s="80">
        <v>-428463</v>
      </c>
      <c r="AJ13" s="80">
        <v>-398460</v>
      </c>
      <c r="AK13" s="80">
        <v>-495866</v>
      </c>
      <c r="AL13" s="80">
        <v>-410471</v>
      </c>
      <c r="AM13" s="80">
        <v>-411644</v>
      </c>
      <c r="AN13" s="80">
        <v>-330981</v>
      </c>
      <c r="AO13" s="80">
        <v>-419037</v>
      </c>
      <c r="AP13" s="80">
        <v>-383892</v>
      </c>
      <c r="AQ13" s="80">
        <v>-409162</v>
      </c>
      <c r="AR13" s="80">
        <v>-340431</v>
      </c>
      <c r="AS13" s="80">
        <v>-241543</v>
      </c>
      <c r="AT13" s="80">
        <v>-389242</v>
      </c>
      <c r="AU13" s="80">
        <v>-417940</v>
      </c>
    </row>
    <row r="14" spans="1:49">
      <c r="A14" s="157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>
        <v>0</v>
      </c>
    </row>
    <row r="15" spans="1:49">
      <c r="A15" s="157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</row>
    <row r="16" spans="1:49">
      <c r="A16" s="157" t="s">
        <v>52</v>
      </c>
      <c r="B16" s="80">
        <v>-20176</v>
      </c>
      <c r="C16" s="80">
        <v>-10269</v>
      </c>
      <c r="D16" s="80">
        <v>-17569</v>
      </c>
      <c r="E16" s="80">
        <v>-14077</v>
      </c>
      <c r="F16" s="80">
        <v>-20509</v>
      </c>
      <c r="G16" s="80">
        <v>-20271</v>
      </c>
      <c r="H16" s="80">
        <v>-27873</v>
      </c>
      <c r="I16" s="80">
        <v>-37117</v>
      </c>
      <c r="J16" s="80">
        <v>-26355</v>
      </c>
      <c r="K16" s="80">
        <v>-46955</v>
      </c>
      <c r="L16" s="80">
        <v>-31907</v>
      </c>
      <c r="M16" s="80">
        <v>-7331</v>
      </c>
      <c r="N16" s="80">
        <v>-24496</v>
      </c>
      <c r="O16" s="80">
        <v>-48305</v>
      </c>
      <c r="P16" s="80">
        <v>-36241</v>
      </c>
      <c r="Q16" s="80">
        <v>-37767</v>
      </c>
      <c r="R16" s="80">
        <v>-30821</v>
      </c>
      <c r="S16" s="80">
        <v>-47784</v>
      </c>
      <c r="T16" s="80">
        <v>-37740</v>
      </c>
      <c r="U16" s="80">
        <v>-46967</v>
      </c>
      <c r="V16" s="80">
        <v>-41572</v>
      </c>
      <c r="W16" s="80">
        <v>-51982</v>
      </c>
      <c r="X16" s="80">
        <v>-42588</v>
      </c>
      <c r="Y16" s="80">
        <v>-48173</v>
      </c>
      <c r="Z16" s="80">
        <v>-41225</v>
      </c>
      <c r="AA16" s="80">
        <v>-43637</v>
      </c>
      <c r="AB16" s="80">
        <v>-49143</v>
      </c>
      <c r="AC16" s="80">
        <v>-61117</v>
      </c>
      <c r="AD16" s="80">
        <v>-60266</v>
      </c>
      <c r="AE16" s="80">
        <v>-61837</v>
      </c>
      <c r="AF16" s="80">
        <v>-60073</v>
      </c>
      <c r="AG16" s="80">
        <v>-55962</v>
      </c>
      <c r="AH16" s="80">
        <v>-66792</v>
      </c>
      <c r="AI16" s="80">
        <v>-63542</v>
      </c>
      <c r="AJ16" s="80">
        <v>-59797</v>
      </c>
      <c r="AK16" s="80">
        <v>-74764</v>
      </c>
      <c r="AL16" s="80">
        <v>-78501</v>
      </c>
      <c r="AM16" s="80">
        <v>-79788</v>
      </c>
      <c r="AN16" s="80">
        <v>-72572</v>
      </c>
      <c r="AO16" s="80">
        <v>-87718</v>
      </c>
      <c r="AP16" s="80">
        <v>-80845</v>
      </c>
      <c r="AQ16" s="80">
        <v>-80529</v>
      </c>
      <c r="AR16" s="80">
        <v>-80294</v>
      </c>
      <c r="AS16" s="80">
        <v>-80692</v>
      </c>
      <c r="AT16" s="80">
        <v>-88622</v>
      </c>
      <c r="AU16" s="80">
        <v>-98802</v>
      </c>
    </row>
    <row r="17" spans="1:47" ht="26">
      <c r="A17" s="157" t="s">
        <v>53</v>
      </c>
      <c r="B17" s="80">
        <v>-75</v>
      </c>
      <c r="C17" s="80">
        <v>-3307</v>
      </c>
      <c r="D17" s="80">
        <v>-3381</v>
      </c>
      <c r="E17" s="80">
        <v>3062</v>
      </c>
      <c r="F17" s="80">
        <v>-3472</v>
      </c>
      <c r="G17" s="80">
        <v>-79</v>
      </c>
      <c r="H17" s="80">
        <v>-1218</v>
      </c>
      <c r="I17" s="80">
        <v>-291</v>
      </c>
      <c r="J17" s="80">
        <v>-3695</v>
      </c>
      <c r="K17" s="80">
        <v>-441</v>
      </c>
      <c r="L17" s="80">
        <v>-309</v>
      </c>
      <c r="M17" s="80">
        <v>-375</v>
      </c>
      <c r="N17" s="80">
        <v>-2513</v>
      </c>
      <c r="O17" s="80">
        <v>292</v>
      </c>
      <c r="P17" s="80">
        <v>237</v>
      </c>
      <c r="Q17" s="80">
        <v>-2120</v>
      </c>
      <c r="R17" s="80">
        <v>-3847</v>
      </c>
      <c r="S17" s="80">
        <v>58</v>
      </c>
      <c r="T17" s="80">
        <v>-317</v>
      </c>
      <c r="U17" s="80">
        <v>0</v>
      </c>
      <c r="V17" s="80">
        <v>-3945</v>
      </c>
      <c r="W17" s="80">
        <v>-374</v>
      </c>
      <c r="X17" s="80">
        <v>-487</v>
      </c>
      <c r="Y17" s="80">
        <v>-555</v>
      </c>
      <c r="Z17" s="80">
        <v>-4642</v>
      </c>
      <c r="AA17" s="80">
        <v>-377</v>
      </c>
      <c r="AB17" s="80">
        <v>-416</v>
      </c>
      <c r="AC17" s="80">
        <v>-448</v>
      </c>
      <c r="AD17" s="80">
        <v>-5006</v>
      </c>
      <c r="AE17" s="80">
        <v>-777</v>
      </c>
      <c r="AF17" s="80">
        <v>-511</v>
      </c>
      <c r="AG17" s="80">
        <v>-432</v>
      </c>
      <c r="AH17" s="80">
        <v>-531</v>
      </c>
      <c r="AI17" s="80">
        <v>-5834</v>
      </c>
      <c r="AJ17" s="80">
        <v>-492</v>
      </c>
      <c r="AK17" s="80">
        <v>-891</v>
      </c>
      <c r="AL17" s="80">
        <v>0</v>
      </c>
      <c r="AM17" s="80">
        <v>0</v>
      </c>
      <c r="AN17" s="80">
        <v>-8346</v>
      </c>
      <c r="AO17" s="80">
        <v>-976</v>
      </c>
      <c r="AP17" s="80">
        <v>0</v>
      </c>
      <c r="AQ17" s="80">
        <v>0</v>
      </c>
      <c r="AR17" s="80">
        <v>0</v>
      </c>
      <c r="AS17" s="80">
        <v>-10742</v>
      </c>
      <c r="AT17" s="80">
        <v>-560</v>
      </c>
      <c r="AU17" s="80">
        <v>-8549</v>
      </c>
    </row>
    <row r="18" spans="1:47" ht="26">
      <c r="A18" s="157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</row>
    <row r="19" spans="1:47">
      <c r="A19" s="157" t="s">
        <v>55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-1962</v>
      </c>
      <c r="I19" s="80">
        <v>-335</v>
      </c>
      <c r="J19" s="80">
        <v>-444</v>
      </c>
      <c r="K19" s="80">
        <v>444</v>
      </c>
      <c r="L19" s="80">
        <v>-1561</v>
      </c>
      <c r="M19" s="80">
        <v>1561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-7138</v>
      </c>
      <c r="AM19" s="80">
        <v>7138</v>
      </c>
      <c r="AN19" s="80">
        <v>0</v>
      </c>
      <c r="AO19" s="80">
        <v>0</v>
      </c>
      <c r="AP19" s="80">
        <v>-1052</v>
      </c>
      <c r="AQ19" s="80">
        <v>1052</v>
      </c>
      <c r="AR19" s="80">
        <v>0</v>
      </c>
      <c r="AS19" s="80">
        <v>0</v>
      </c>
      <c r="AT19" s="80">
        <v>0</v>
      </c>
      <c r="AU19" s="80">
        <v>0</v>
      </c>
    </row>
    <row r="20" spans="1:47" ht="31.5" customHeight="1">
      <c r="A20" s="158" t="s">
        <v>232</v>
      </c>
      <c r="B20" s="82">
        <v>48109</v>
      </c>
      <c r="C20" s="82">
        <v>16421</v>
      </c>
      <c r="D20" s="82">
        <v>50184</v>
      </c>
      <c r="E20" s="82">
        <v>18116</v>
      </c>
      <c r="F20" s="82">
        <v>46691</v>
      </c>
      <c r="G20" s="82">
        <v>14301</v>
      </c>
      <c r="H20" s="82">
        <v>63914</v>
      </c>
      <c r="I20" s="82">
        <v>77474</v>
      </c>
      <c r="J20" s="82">
        <v>8186</v>
      </c>
      <c r="K20" s="82">
        <v>64753</v>
      </c>
      <c r="L20" s="82">
        <v>61193</v>
      </c>
      <c r="M20" s="82">
        <v>51277</v>
      </c>
      <c r="N20" s="82">
        <v>44692</v>
      </c>
      <c r="O20" s="82">
        <v>3725</v>
      </c>
      <c r="P20" s="82">
        <v>61929</v>
      </c>
      <c r="Q20" s="82">
        <v>40206</v>
      </c>
      <c r="R20" s="82">
        <v>35267</v>
      </c>
      <c r="S20" s="82">
        <v>33308</v>
      </c>
      <c r="T20" s="82">
        <v>21722</v>
      </c>
      <c r="U20" s="82">
        <v>31539</v>
      </c>
      <c r="V20" s="82">
        <v>32763</v>
      </c>
      <c r="W20" s="82">
        <v>54983</v>
      </c>
      <c r="X20" s="82">
        <v>45456</v>
      </c>
      <c r="Y20" s="82">
        <v>54350</v>
      </c>
      <c r="Z20" s="82">
        <v>35040</v>
      </c>
      <c r="AA20" s="82">
        <v>60368</v>
      </c>
      <c r="AB20" s="82">
        <v>65244</v>
      </c>
      <c r="AC20" s="82">
        <v>74092</v>
      </c>
      <c r="AD20" s="82">
        <v>17169</v>
      </c>
      <c r="AE20" s="82">
        <v>32441</v>
      </c>
      <c r="AF20" s="82">
        <v>49399</v>
      </c>
      <c r="AG20" s="82">
        <v>56770</v>
      </c>
      <c r="AH20" s="82">
        <v>38899</v>
      </c>
      <c r="AI20" s="82">
        <v>29622</v>
      </c>
      <c r="AJ20" s="82">
        <v>107853</v>
      </c>
      <c r="AK20" s="82">
        <v>50090</v>
      </c>
      <c r="AL20" s="82">
        <v>79357</v>
      </c>
      <c r="AM20" s="82">
        <v>142856</v>
      </c>
      <c r="AN20" s="82">
        <v>95286</v>
      </c>
      <c r="AO20" s="82">
        <v>80267</v>
      </c>
      <c r="AP20" s="82">
        <v>94902</v>
      </c>
      <c r="AQ20" s="82">
        <v>66043</v>
      </c>
      <c r="AR20" s="82">
        <v>100892</v>
      </c>
      <c r="AS20" s="82">
        <v>125309</v>
      </c>
      <c r="AT20" s="82">
        <v>76107</v>
      </c>
      <c r="AU20" s="82">
        <v>77319</v>
      </c>
    </row>
    <row r="21" spans="1:47">
      <c r="A21" s="157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/>
      <c r="AU21" s="80">
        <v>0</v>
      </c>
    </row>
    <row r="22" spans="1:47">
      <c r="A22" s="157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305</v>
      </c>
      <c r="I22" s="80">
        <v>-305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</row>
    <row r="23" spans="1:47">
      <c r="A23" s="157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/>
      <c r="AU23" s="80">
        <v>0</v>
      </c>
    </row>
    <row r="24" spans="1:47">
      <c r="A24" s="157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>
        <v>0</v>
      </c>
    </row>
    <row r="25" spans="1:47">
      <c r="A25" s="157" t="s">
        <v>59</v>
      </c>
      <c r="B25" s="80">
        <v>0</v>
      </c>
      <c r="C25" s="80">
        <v>0</v>
      </c>
      <c r="D25" s="80">
        <v>0</v>
      </c>
      <c r="E25" s="80">
        <v>283</v>
      </c>
      <c r="F25" s="80">
        <v>86</v>
      </c>
      <c r="G25" s="80">
        <v>124</v>
      </c>
      <c r="H25" s="80">
        <v>-210</v>
      </c>
      <c r="I25" s="80">
        <v>422</v>
      </c>
      <c r="J25" s="80">
        <v>123</v>
      </c>
      <c r="K25" s="80">
        <v>149</v>
      </c>
      <c r="L25" s="80">
        <v>243</v>
      </c>
      <c r="M25" s="80">
        <v>216</v>
      </c>
      <c r="N25" s="80">
        <v>208</v>
      </c>
      <c r="O25" s="80">
        <v>193</v>
      </c>
      <c r="P25" s="80">
        <v>231</v>
      </c>
      <c r="Q25" s="80">
        <v>367</v>
      </c>
      <c r="R25" s="80">
        <v>259</v>
      </c>
      <c r="S25" s="80">
        <v>392</v>
      </c>
      <c r="T25" s="80">
        <v>416</v>
      </c>
      <c r="U25" s="80">
        <v>862</v>
      </c>
      <c r="V25" s="80">
        <v>770</v>
      </c>
      <c r="W25" s="80">
        <v>528</v>
      </c>
      <c r="X25" s="80">
        <v>587</v>
      </c>
      <c r="Y25" s="80">
        <v>568</v>
      </c>
      <c r="Z25" s="80">
        <v>3199</v>
      </c>
      <c r="AA25" s="80">
        <v>-2255</v>
      </c>
      <c r="AB25" s="80">
        <v>1102</v>
      </c>
      <c r="AC25" s="80">
        <v>185</v>
      </c>
      <c r="AD25" s="80">
        <v>164</v>
      </c>
      <c r="AE25" s="80">
        <v>199</v>
      </c>
      <c r="AF25" s="80">
        <v>415</v>
      </c>
      <c r="AG25" s="80">
        <v>-298</v>
      </c>
      <c r="AH25" s="80">
        <v>505</v>
      </c>
      <c r="AI25" s="80">
        <v>428</v>
      </c>
      <c r="AJ25" s="80">
        <v>945</v>
      </c>
      <c r="AK25" s="80">
        <v>1917</v>
      </c>
      <c r="AL25" s="80">
        <v>1847</v>
      </c>
      <c r="AM25" s="80">
        <v>2012</v>
      </c>
      <c r="AN25" s="80">
        <v>2557</v>
      </c>
      <c r="AO25" s="80">
        <v>3420</v>
      </c>
      <c r="AP25" s="80">
        <v>3040</v>
      </c>
      <c r="AQ25" s="80">
        <v>2602</v>
      </c>
      <c r="AR25" s="80">
        <v>2607</v>
      </c>
      <c r="AS25" s="80">
        <v>3799</v>
      </c>
      <c r="AT25" s="80">
        <v>3387</v>
      </c>
      <c r="AU25" s="80">
        <v>3344</v>
      </c>
    </row>
    <row r="26" spans="1:47">
      <c r="A26" s="157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>
        <v>0</v>
      </c>
    </row>
    <row r="27" spans="1:47">
      <c r="A27" s="157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>
        <v>0</v>
      </c>
    </row>
    <row r="28" spans="1:47">
      <c r="A28" s="157" t="s">
        <v>60</v>
      </c>
      <c r="B28" s="80">
        <v>-5933</v>
      </c>
      <c r="C28" s="80">
        <v>-5397</v>
      </c>
      <c r="D28" s="80">
        <v>-5435</v>
      </c>
      <c r="E28" s="80">
        <v>-1382</v>
      </c>
      <c r="F28" s="80">
        <v>-5878</v>
      </c>
      <c r="G28" s="80">
        <v>-2719</v>
      </c>
      <c r="H28" s="80">
        <v>-16220</v>
      </c>
      <c r="I28" s="80">
        <v>-6791</v>
      </c>
      <c r="J28" s="80">
        <v>-7310</v>
      </c>
      <c r="K28" s="80">
        <v>-5732</v>
      </c>
      <c r="L28" s="80">
        <v>-5648</v>
      </c>
      <c r="M28" s="80">
        <v>-9838</v>
      </c>
      <c r="N28" s="80">
        <v>-6019</v>
      </c>
      <c r="O28" s="80">
        <v>-3603</v>
      </c>
      <c r="P28" s="80">
        <v>-8135</v>
      </c>
      <c r="Q28" s="80">
        <v>-6472</v>
      </c>
      <c r="R28" s="80">
        <v>-8075</v>
      </c>
      <c r="S28" s="80">
        <v>-6058</v>
      </c>
      <c r="T28" s="80">
        <v>-10063</v>
      </c>
      <c r="U28" s="80">
        <v>-6576</v>
      </c>
      <c r="V28" s="80">
        <v>-8685</v>
      </c>
      <c r="W28" s="80">
        <v>-1375</v>
      </c>
      <c r="X28" s="80">
        <v>-7532</v>
      </c>
      <c r="Y28" s="80">
        <v>-9155</v>
      </c>
      <c r="Z28" s="80">
        <v>-6903</v>
      </c>
      <c r="AA28" s="80">
        <v>389</v>
      </c>
      <c r="AB28" s="80">
        <v>-5498</v>
      </c>
      <c r="AC28" s="80">
        <v>-10001</v>
      </c>
      <c r="AD28" s="80">
        <v>-8941</v>
      </c>
      <c r="AE28" s="80">
        <v>-13129</v>
      </c>
      <c r="AF28" s="80">
        <v>-9551</v>
      </c>
      <c r="AG28" s="80">
        <v>-13788</v>
      </c>
      <c r="AH28" s="80">
        <v>-14013</v>
      </c>
      <c r="AI28" s="80">
        <v>-20906</v>
      </c>
      <c r="AJ28" s="80">
        <v>-16644</v>
      </c>
      <c r="AK28" s="80">
        <v>-20732</v>
      </c>
      <c r="AL28" s="80">
        <v>-14075</v>
      </c>
      <c r="AM28" s="80">
        <v>-22495</v>
      </c>
      <c r="AN28" s="80">
        <v>-15908</v>
      </c>
      <c r="AO28" s="80">
        <v>-19701</v>
      </c>
      <c r="AP28" s="80">
        <v>-12477</v>
      </c>
      <c r="AQ28" s="80">
        <v>-9454</v>
      </c>
      <c r="AR28" s="80">
        <v>-8883</v>
      </c>
      <c r="AS28" s="80">
        <v>-10885</v>
      </c>
      <c r="AT28" s="80">
        <v>-15319</v>
      </c>
      <c r="AU28" s="80">
        <v>-19332</v>
      </c>
    </row>
    <row r="29" spans="1:47">
      <c r="A29" s="157" t="s">
        <v>61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87</v>
      </c>
      <c r="O29" s="80">
        <v>-87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-6692</v>
      </c>
      <c r="W29" s="80">
        <v>-6868</v>
      </c>
      <c r="X29" s="80">
        <v>-8298</v>
      </c>
      <c r="Y29" s="80">
        <v>-7194</v>
      </c>
      <c r="Z29" s="80">
        <v>-7744</v>
      </c>
      <c r="AA29" s="80">
        <v>-5134</v>
      </c>
      <c r="AB29" s="80">
        <v>-11752</v>
      </c>
      <c r="AC29" s="80">
        <v>-13413</v>
      </c>
      <c r="AD29" s="80">
        <v>-6577</v>
      </c>
      <c r="AE29" s="80">
        <v>-7410</v>
      </c>
      <c r="AF29" s="80">
        <v>-6438</v>
      </c>
      <c r="AG29" s="80">
        <v>-5214</v>
      </c>
      <c r="AH29" s="80">
        <v>-7146</v>
      </c>
      <c r="AI29" s="80">
        <v>-4282</v>
      </c>
      <c r="AJ29" s="80">
        <v>-11292</v>
      </c>
      <c r="AK29" s="80">
        <v>-13234</v>
      </c>
      <c r="AL29" s="80">
        <v>-7528</v>
      </c>
      <c r="AM29" s="80">
        <v>-13834</v>
      </c>
      <c r="AN29" s="80">
        <v>-10914</v>
      </c>
      <c r="AO29" s="80">
        <v>-14710</v>
      </c>
      <c r="AP29" s="80">
        <v>-16257</v>
      </c>
      <c r="AQ29" s="80">
        <v>-11154</v>
      </c>
      <c r="AR29" s="80">
        <v>-15938</v>
      </c>
      <c r="AS29" s="80">
        <v>-7503</v>
      </c>
      <c r="AT29" s="80">
        <v>-11611</v>
      </c>
      <c r="AU29" s="80">
        <v>-16251</v>
      </c>
    </row>
    <row r="30" spans="1:47">
      <c r="A30" s="83" t="s">
        <v>233</v>
      </c>
      <c r="B30" s="84">
        <v>42176</v>
      </c>
      <c r="C30" s="84">
        <v>11024</v>
      </c>
      <c r="D30" s="84">
        <v>44749</v>
      </c>
      <c r="E30" s="84">
        <v>17017</v>
      </c>
      <c r="F30" s="84">
        <v>40899</v>
      </c>
      <c r="G30" s="84">
        <v>11706</v>
      </c>
      <c r="H30" s="84">
        <v>47789</v>
      </c>
      <c r="I30" s="84">
        <v>70800</v>
      </c>
      <c r="J30" s="84">
        <v>999</v>
      </c>
      <c r="K30" s="84">
        <v>59170</v>
      </c>
      <c r="L30" s="84">
        <v>55788</v>
      </c>
      <c r="M30" s="84">
        <v>41655</v>
      </c>
      <c r="N30" s="84">
        <v>38968</v>
      </c>
      <c r="O30" s="84">
        <v>228</v>
      </c>
      <c r="P30" s="84">
        <v>54025</v>
      </c>
      <c r="Q30" s="84">
        <v>34101</v>
      </c>
      <c r="R30" s="84">
        <v>27451</v>
      </c>
      <c r="S30" s="84">
        <v>27642</v>
      </c>
      <c r="T30" s="84">
        <v>12075</v>
      </c>
      <c r="U30" s="84">
        <v>25825</v>
      </c>
      <c r="V30" s="84">
        <v>18156</v>
      </c>
      <c r="W30" s="84">
        <v>47268</v>
      </c>
      <c r="X30" s="84">
        <v>30213</v>
      </c>
      <c r="Y30" s="84">
        <v>38569</v>
      </c>
      <c r="Z30" s="84">
        <v>23592</v>
      </c>
      <c r="AA30" s="84">
        <v>53368</v>
      </c>
      <c r="AB30" s="84">
        <v>49096</v>
      </c>
      <c r="AC30" s="84">
        <v>50863</v>
      </c>
      <c r="AD30" s="84">
        <v>1815</v>
      </c>
      <c r="AE30" s="84">
        <v>12101</v>
      </c>
      <c r="AF30" s="84">
        <v>33825</v>
      </c>
      <c r="AG30" s="84">
        <v>37470</v>
      </c>
      <c r="AH30" s="84">
        <v>18245</v>
      </c>
      <c r="AI30" s="84">
        <v>4862</v>
      </c>
      <c r="AJ30" s="84">
        <v>80862</v>
      </c>
      <c r="AK30" s="84">
        <v>18041</v>
      </c>
      <c r="AL30" s="84">
        <v>59601</v>
      </c>
      <c r="AM30" s="84">
        <v>108539</v>
      </c>
      <c r="AN30" s="84">
        <v>71021</v>
      </c>
      <c r="AO30" s="84">
        <v>49276</v>
      </c>
      <c r="AP30" s="84">
        <v>69208</v>
      </c>
      <c r="AQ30" s="84">
        <v>48037</v>
      </c>
      <c r="AR30" s="84">
        <v>78678</v>
      </c>
      <c r="AS30" s="84">
        <v>110720</v>
      </c>
      <c r="AT30" s="84">
        <v>52564</v>
      </c>
      <c r="AU30" s="84">
        <v>45080</v>
      </c>
    </row>
    <row r="31" spans="1:47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-175809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</row>
    <row r="34" spans="1:47">
      <c r="A34" s="157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-5806</v>
      </c>
      <c r="R34" s="80">
        <v>0</v>
      </c>
      <c r="S34" s="80">
        <v>-15200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-7396</v>
      </c>
      <c r="Z34" s="80">
        <v>0</v>
      </c>
      <c r="AA34" s="80">
        <v>-31310</v>
      </c>
      <c r="AB34" s="80">
        <v>-7000</v>
      </c>
      <c r="AC34" s="80">
        <v>0</v>
      </c>
      <c r="AD34" s="80">
        <v>-48213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-66971</v>
      </c>
      <c r="AM34" s="80">
        <v>-632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</row>
    <row r="35" spans="1:47">
      <c r="A35" s="157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-1605</v>
      </c>
      <c r="P35" s="80">
        <v>1605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</row>
    <row r="36" spans="1:47">
      <c r="A36" s="157" t="s">
        <v>65</v>
      </c>
      <c r="B36" s="80">
        <v>0</v>
      </c>
      <c r="C36" s="80">
        <v>-2000</v>
      </c>
      <c r="D36" s="80">
        <v>0</v>
      </c>
      <c r="E36" s="80">
        <v>2000</v>
      </c>
      <c r="F36" s="80">
        <v>0</v>
      </c>
      <c r="G36" s="80">
        <v>-70000</v>
      </c>
      <c r="H36" s="80">
        <v>-121894</v>
      </c>
      <c r="I36" s="80">
        <v>191894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</row>
    <row r="37" spans="1:47">
      <c r="A37" s="157" t="s">
        <v>66</v>
      </c>
      <c r="B37" s="80">
        <v>0</v>
      </c>
      <c r="C37" s="80">
        <v>0</v>
      </c>
      <c r="D37" s="80">
        <v>0</v>
      </c>
      <c r="E37" s="80">
        <v>-2000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/>
      <c r="AU37" s="80">
        <v>0</v>
      </c>
    </row>
    <row r="38" spans="1:47">
      <c r="A38" s="157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</row>
    <row r="39" spans="1:47">
      <c r="A39" s="157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/>
      <c r="AU39" s="80">
        <v>0</v>
      </c>
    </row>
    <row r="40" spans="1:47">
      <c r="A40" s="157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 t="s">
        <v>361</v>
      </c>
      <c r="S40" s="80"/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-5000</v>
      </c>
      <c r="AT40" s="80">
        <v>0</v>
      </c>
      <c r="AU40" s="80">
        <v>0</v>
      </c>
    </row>
    <row r="41" spans="1:47">
      <c r="A41" s="157" t="s">
        <v>235</v>
      </c>
      <c r="B41" s="80">
        <v>0</v>
      </c>
      <c r="C41" s="80">
        <v>0</v>
      </c>
      <c r="D41" s="80">
        <v>496</v>
      </c>
      <c r="E41" s="80">
        <v>249</v>
      </c>
      <c r="F41" s="80">
        <v>70</v>
      </c>
      <c r="G41" s="80">
        <v>143</v>
      </c>
      <c r="H41" s="80">
        <v>608</v>
      </c>
      <c r="I41" s="80">
        <v>-618</v>
      </c>
      <c r="J41" s="80">
        <v>222</v>
      </c>
      <c r="K41" s="80">
        <v>-222</v>
      </c>
      <c r="L41" s="80">
        <v>281</v>
      </c>
      <c r="M41" s="80">
        <v>-122</v>
      </c>
      <c r="N41" s="80">
        <v>19</v>
      </c>
      <c r="O41" s="80">
        <v>-19</v>
      </c>
      <c r="P41" s="80">
        <v>471</v>
      </c>
      <c r="Q41" s="80">
        <v>47</v>
      </c>
      <c r="R41" s="80">
        <v>335</v>
      </c>
      <c r="S41" s="80">
        <v>57</v>
      </c>
      <c r="T41" s="80">
        <v>471</v>
      </c>
      <c r="U41" s="80">
        <v>0</v>
      </c>
      <c r="V41" s="80">
        <v>23</v>
      </c>
      <c r="W41" s="80">
        <v>1039</v>
      </c>
      <c r="X41" s="80">
        <v>66</v>
      </c>
      <c r="Y41" s="80">
        <v>548</v>
      </c>
      <c r="Z41" s="80">
        <v>211</v>
      </c>
      <c r="AA41" s="80">
        <v>423</v>
      </c>
      <c r="AB41" s="80">
        <v>-245</v>
      </c>
      <c r="AC41" s="80">
        <v>67</v>
      </c>
      <c r="AD41" s="80">
        <v>1346</v>
      </c>
      <c r="AE41" s="80">
        <v>-1295</v>
      </c>
      <c r="AF41" s="80">
        <v>104</v>
      </c>
      <c r="AG41" s="80">
        <v>211</v>
      </c>
      <c r="AH41" s="80">
        <v>85</v>
      </c>
      <c r="AI41" s="80">
        <v>4</v>
      </c>
      <c r="AJ41" s="80">
        <v>950</v>
      </c>
      <c r="AK41" s="80">
        <v>120</v>
      </c>
      <c r="AL41" s="80">
        <v>261</v>
      </c>
      <c r="AM41" s="80">
        <v>97</v>
      </c>
      <c r="AN41" s="80">
        <v>3535</v>
      </c>
      <c r="AO41" s="80">
        <v>402</v>
      </c>
      <c r="AP41" s="80">
        <v>95</v>
      </c>
      <c r="AQ41" s="80">
        <v>419</v>
      </c>
      <c r="AR41" s="80">
        <v>724</v>
      </c>
      <c r="AS41" s="80">
        <v>63</v>
      </c>
      <c r="AT41" s="80">
        <v>101</v>
      </c>
      <c r="AU41" s="80">
        <v>136</v>
      </c>
    </row>
    <row r="42" spans="1:47">
      <c r="A42" s="157" t="s">
        <v>70</v>
      </c>
      <c r="B42" s="80">
        <v>-4744</v>
      </c>
      <c r="C42" s="80">
        <v>-7805</v>
      </c>
      <c r="D42" s="80">
        <v>-9006</v>
      </c>
      <c r="E42" s="80">
        <v>-8099</v>
      </c>
      <c r="F42" s="80">
        <v>-8179</v>
      </c>
      <c r="G42" s="80">
        <v>-10562</v>
      </c>
      <c r="H42" s="80">
        <v>-2840</v>
      </c>
      <c r="I42" s="80">
        <v>-24610</v>
      </c>
      <c r="J42" s="80">
        <v>-7441</v>
      </c>
      <c r="K42" s="80">
        <v>-7785</v>
      </c>
      <c r="L42" s="80">
        <v>-12615</v>
      </c>
      <c r="M42" s="80">
        <v>-13766</v>
      </c>
      <c r="N42" s="80">
        <v>-15904</v>
      </c>
      <c r="O42" s="80">
        <v>-5426</v>
      </c>
      <c r="P42" s="80">
        <v>-5920</v>
      </c>
      <c r="Q42" s="80">
        <v>-9484</v>
      </c>
      <c r="R42" s="80">
        <v>-7969</v>
      </c>
      <c r="S42" s="80">
        <v>-15962</v>
      </c>
      <c r="T42" s="80">
        <v>-5971</v>
      </c>
      <c r="U42" s="80">
        <v>-11621</v>
      </c>
      <c r="V42" s="80">
        <v>-12855</v>
      </c>
      <c r="W42" s="80">
        <v>-19848</v>
      </c>
      <c r="X42" s="80">
        <v>-15694</v>
      </c>
      <c r="Y42" s="80">
        <v>-15603</v>
      </c>
      <c r="Z42" s="80">
        <v>-15078</v>
      </c>
      <c r="AA42" s="80">
        <v>-10684</v>
      </c>
      <c r="AB42" s="80">
        <v>-12473</v>
      </c>
      <c r="AC42" s="80">
        <v>-11332</v>
      </c>
      <c r="AD42" s="80">
        <v>-7651</v>
      </c>
      <c r="AE42" s="80">
        <v>-10041</v>
      </c>
      <c r="AF42" s="80">
        <v>-22109</v>
      </c>
      <c r="AG42" s="80">
        <v>-17395</v>
      </c>
      <c r="AH42" s="80">
        <v>-18966</v>
      </c>
      <c r="AI42" s="80">
        <v>-11714</v>
      </c>
      <c r="AJ42" s="80">
        <v>-10177</v>
      </c>
      <c r="AK42" s="80">
        <v>-25134</v>
      </c>
      <c r="AL42" s="80">
        <v>-19543</v>
      </c>
      <c r="AM42" s="80">
        <v>-19111</v>
      </c>
      <c r="AN42" s="80">
        <v>-21945</v>
      </c>
      <c r="AO42" s="80">
        <v>-30949</v>
      </c>
      <c r="AP42" s="80">
        <v>-26186</v>
      </c>
      <c r="AQ42" s="80">
        <v>-22897</v>
      </c>
      <c r="AR42" s="80">
        <v>-18851</v>
      </c>
      <c r="AS42" s="80">
        <v>-19391</v>
      </c>
      <c r="AT42" s="80">
        <v>-22881</v>
      </c>
      <c r="AU42" s="80">
        <v>-19966</v>
      </c>
    </row>
    <row r="43" spans="1:47">
      <c r="A43" s="157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53</v>
      </c>
      <c r="X43" s="80">
        <v>-53</v>
      </c>
      <c r="Y43" s="80">
        <v>57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</row>
    <row r="44" spans="1:47">
      <c r="A44" s="157" t="s">
        <v>72</v>
      </c>
      <c r="B44" s="80">
        <v>0</v>
      </c>
      <c r="C44" s="80">
        <v>-127</v>
      </c>
      <c r="D44" s="80">
        <v>-646</v>
      </c>
      <c r="E44" s="80">
        <v>-5</v>
      </c>
      <c r="F44" s="80">
        <v>-70</v>
      </c>
      <c r="G44" s="80">
        <v>-1561</v>
      </c>
      <c r="H44" s="80">
        <v>-21</v>
      </c>
      <c r="I44" s="80">
        <v>-24</v>
      </c>
      <c r="J44" s="80">
        <v>-145</v>
      </c>
      <c r="K44" s="80">
        <v>145</v>
      </c>
      <c r="L44" s="80">
        <v>-1517</v>
      </c>
      <c r="M44" s="80">
        <v>911</v>
      </c>
      <c r="N44" s="80">
        <v>-436</v>
      </c>
      <c r="O44" s="80">
        <v>-1434</v>
      </c>
      <c r="P44" s="80">
        <v>539</v>
      </c>
      <c r="Q44" s="80">
        <v>-1076</v>
      </c>
      <c r="R44" s="80">
        <v>-194</v>
      </c>
      <c r="S44" s="80">
        <v>-393</v>
      </c>
      <c r="T44" s="80">
        <v>-116</v>
      </c>
      <c r="U44" s="80">
        <v>-291</v>
      </c>
      <c r="V44" s="80">
        <v>-153</v>
      </c>
      <c r="W44" s="80">
        <v>-573</v>
      </c>
      <c r="X44" s="80">
        <v>645</v>
      </c>
      <c r="Y44" s="80">
        <v>-2609</v>
      </c>
      <c r="Z44" s="80">
        <v>-376</v>
      </c>
      <c r="AA44" s="80">
        <v>-221</v>
      </c>
      <c r="AB44" s="80">
        <v>-70</v>
      </c>
      <c r="AC44" s="80">
        <v>-3799</v>
      </c>
      <c r="AD44" s="80">
        <v>-1106</v>
      </c>
      <c r="AE44" s="80">
        <v>-2130</v>
      </c>
      <c r="AF44" s="80">
        <v>-1732</v>
      </c>
      <c r="AG44" s="80">
        <v>-2194</v>
      </c>
      <c r="AH44" s="80">
        <v>-1744</v>
      </c>
      <c r="AI44" s="80">
        <v>-1683</v>
      </c>
      <c r="AJ44" s="80">
        <v>-2031</v>
      </c>
      <c r="AK44" s="80">
        <v>-7946</v>
      </c>
      <c r="AL44" s="80">
        <v>-1767</v>
      </c>
      <c r="AM44" s="80">
        <v>-1738</v>
      </c>
      <c r="AN44" s="80">
        <v>-1740</v>
      </c>
      <c r="AO44" s="80">
        <v>-734</v>
      </c>
      <c r="AP44" s="80">
        <v>-1491</v>
      </c>
      <c r="AQ44" s="80">
        <v>-781</v>
      </c>
      <c r="AR44" s="80">
        <v>-812</v>
      </c>
      <c r="AS44" s="80">
        <v>238</v>
      </c>
      <c r="AT44" s="80">
        <v>-789</v>
      </c>
      <c r="AU44" s="80">
        <v>-684</v>
      </c>
    </row>
    <row r="45" spans="1:47">
      <c r="A45" s="157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6996</v>
      </c>
      <c r="O45" s="80">
        <v>480</v>
      </c>
      <c r="P45" s="80">
        <v>251</v>
      </c>
      <c r="Q45" s="80">
        <v>4574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</row>
    <row r="46" spans="1:47">
      <c r="A46" s="157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</row>
    <row r="47" spans="1:47">
      <c r="A47" s="157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</row>
    <row r="48" spans="1:47">
      <c r="A48" s="157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</row>
    <row r="49" spans="1:47">
      <c r="A49" s="157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</row>
    <row r="50" spans="1:47">
      <c r="A50" s="157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</row>
    <row r="51" spans="1:47" ht="26">
      <c r="A51" s="157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</row>
    <row r="52" spans="1:47">
      <c r="A52" s="157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</row>
    <row r="53" spans="1:47">
      <c r="A53" s="157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</row>
    <row r="54" spans="1:47">
      <c r="A54" s="157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</row>
    <row r="55" spans="1:47">
      <c r="A55" s="157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</row>
    <row r="56" spans="1:47">
      <c r="A56" s="157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</row>
    <row r="57" spans="1:47">
      <c r="A57" s="157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</row>
    <row r="58" spans="1:47">
      <c r="A58" s="157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287</v>
      </c>
      <c r="H58" s="80">
        <v>12553</v>
      </c>
      <c r="I58" s="80">
        <v>-12412</v>
      </c>
      <c r="J58" s="80">
        <v>0</v>
      </c>
      <c r="K58" s="80">
        <v>0</v>
      </c>
      <c r="L58" s="80">
        <v>-10017</v>
      </c>
      <c r="M58" s="80">
        <v>10017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2932</v>
      </c>
      <c r="AB58" s="80">
        <v>0</v>
      </c>
      <c r="AC58" s="80">
        <v>0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2078</v>
      </c>
      <c r="AM58" s="80">
        <v>-86</v>
      </c>
      <c r="AN58" s="80">
        <v>86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</row>
    <row r="59" spans="1:47">
      <c r="A59" s="83" t="s">
        <v>234</v>
      </c>
      <c r="B59" s="84">
        <v>-4744</v>
      </c>
      <c r="C59" s="84">
        <v>-9932</v>
      </c>
      <c r="D59" s="84">
        <v>-9156</v>
      </c>
      <c r="E59" s="84">
        <v>-7855</v>
      </c>
      <c r="F59" s="84">
        <v>-8179</v>
      </c>
      <c r="G59" s="84">
        <v>-81693</v>
      </c>
      <c r="H59" s="84">
        <v>-111594</v>
      </c>
      <c r="I59" s="84">
        <v>-21579</v>
      </c>
      <c r="J59" s="84">
        <v>-7364</v>
      </c>
      <c r="K59" s="84">
        <v>-7862</v>
      </c>
      <c r="L59" s="84">
        <v>-23868</v>
      </c>
      <c r="M59" s="84">
        <v>-2960</v>
      </c>
      <c r="N59" s="84">
        <v>-9325</v>
      </c>
      <c r="O59" s="84">
        <v>-8004</v>
      </c>
      <c r="P59" s="84">
        <v>-3054</v>
      </c>
      <c r="Q59" s="84">
        <v>-11745</v>
      </c>
      <c r="R59" s="84">
        <v>-7824</v>
      </c>
      <c r="S59" s="84">
        <v>-31494</v>
      </c>
      <c r="T59" s="84">
        <v>-5624</v>
      </c>
      <c r="U59" s="84">
        <v>-11912</v>
      </c>
      <c r="V59" s="84">
        <v>-12980</v>
      </c>
      <c r="W59" s="84">
        <v>-19334</v>
      </c>
      <c r="X59" s="84">
        <v>-15036</v>
      </c>
      <c r="Y59" s="84">
        <v>-25003</v>
      </c>
      <c r="Z59" s="84">
        <v>-15232</v>
      </c>
      <c r="AA59" s="84">
        <v>-38860</v>
      </c>
      <c r="AB59" s="84">
        <v>-19799</v>
      </c>
      <c r="AC59" s="84">
        <v>-15064</v>
      </c>
      <c r="AD59" s="84">
        <v>-55472</v>
      </c>
      <c r="AE59" s="84">
        <v>-13466</v>
      </c>
      <c r="AF59" s="84">
        <v>-23737</v>
      </c>
      <c r="AG59" s="84">
        <v>-19378</v>
      </c>
      <c r="AH59" s="84">
        <v>-20625</v>
      </c>
      <c r="AI59" s="84">
        <v>-13393</v>
      </c>
      <c r="AJ59" s="84">
        <v>-11258</v>
      </c>
      <c r="AK59" s="84">
        <v>-32960</v>
      </c>
      <c r="AL59" s="84">
        <v>-89221</v>
      </c>
      <c r="AM59" s="84">
        <v>-21579</v>
      </c>
      <c r="AN59" s="84">
        <v>-20064</v>
      </c>
      <c r="AO59" s="84">
        <v>-31281</v>
      </c>
      <c r="AP59" s="84">
        <v>-27582</v>
      </c>
      <c r="AQ59" s="84">
        <v>-23259</v>
      </c>
      <c r="AR59" s="84">
        <v>-18939</v>
      </c>
      <c r="AS59" s="84">
        <v>-24090</v>
      </c>
      <c r="AT59" s="84">
        <v>-23569</v>
      </c>
      <c r="AU59" s="84">
        <v>-20514</v>
      </c>
    </row>
    <row r="60" spans="1:47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</row>
    <row r="61" spans="1:47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</row>
    <row r="62" spans="1:47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</row>
    <row r="63" spans="1:47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</row>
    <row r="64" spans="1:47">
      <c r="A64" s="157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</row>
    <row r="65" spans="1:47">
      <c r="A65" s="157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</row>
    <row r="66" spans="1:47">
      <c r="A66" s="157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</row>
    <row r="67" spans="1:47">
      <c r="A67" s="157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</row>
    <row r="68" spans="1:47">
      <c r="A68" s="159" t="s">
        <v>86</v>
      </c>
      <c r="B68" s="80">
        <v>0</v>
      </c>
      <c r="C68" s="80">
        <v>0</v>
      </c>
      <c r="D68" s="80">
        <v>0</v>
      </c>
      <c r="E68" s="82">
        <v>0</v>
      </c>
      <c r="F68" s="80">
        <v>0</v>
      </c>
      <c r="G68" s="80">
        <v>0</v>
      </c>
      <c r="H68" s="80">
        <v>0</v>
      </c>
      <c r="I68" s="82">
        <v>0</v>
      </c>
      <c r="J68" s="80">
        <v>0</v>
      </c>
      <c r="K68" s="80">
        <v>0</v>
      </c>
      <c r="L68" s="80">
        <v>0</v>
      </c>
      <c r="M68" s="82">
        <v>0</v>
      </c>
      <c r="N68" s="80">
        <v>0</v>
      </c>
      <c r="O68" s="80">
        <v>0</v>
      </c>
      <c r="P68" s="80">
        <v>0</v>
      </c>
      <c r="Q68" s="82">
        <v>0</v>
      </c>
      <c r="R68" s="80">
        <v>0</v>
      </c>
      <c r="S68" s="80">
        <v>0</v>
      </c>
      <c r="T68" s="80">
        <v>0</v>
      </c>
      <c r="U68" s="82">
        <v>0</v>
      </c>
      <c r="V68" s="80">
        <v>0</v>
      </c>
      <c r="W68" s="80">
        <v>0</v>
      </c>
      <c r="X68" s="80">
        <v>0</v>
      </c>
      <c r="Y68" s="82">
        <v>0</v>
      </c>
      <c r="Z68" s="80">
        <v>0</v>
      </c>
      <c r="AA68" s="80">
        <v>0</v>
      </c>
      <c r="AB68" s="80">
        <v>0</v>
      </c>
      <c r="AC68" s="82">
        <v>0</v>
      </c>
      <c r="AD68" s="80">
        <v>0</v>
      </c>
      <c r="AE68" s="80">
        <v>0</v>
      </c>
      <c r="AF68" s="80">
        <v>0</v>
      </c>
      <c r="AG68" s="82">
        <v>0</v>
      </c>
      <c r="AH68" s="80">
        <v>0</v>
      </c>
      <c r="AI68" s="80">
        <v>0</v>
      </c>
      <c r="AJ68" s="80">
        <v>0</v>
      </c>
      <c r="AK68" s="82">
        <v>0</v>
      </c>
      <c r="AL68" s="80">
        <v>0</v>
      </c>
      <c r="AM68" s="80">
        <v>0</v>
      </c>
      <c r="AN68" s="80">
        <v>0</v>
      </c>
      <c r="AO68" s="82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</row>
    <row r="69" spans="1:47">
      <c r="A69" s="157" t="s">
        <v>239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111777</v>
      </c>
      <c r="H69" s="80">
        <v>-10659</v>
      </c>
      <c r="I69" s="80">
        <v>1812</v>
      </c>
      <c r="J69" s="80">
        <v>1085</v>
      </c>
      <c r="K69" s="80">
        <v>1063</v>
      </c>
      <c r="L69" s="80">
        <v>17124</v>
      </c>
      <c r="M69" s="80">
        <v>12372</v>
      </c>
      <c r="N69" s="80">
        <v>1072</v>
      </c>
      <c r="O69" s="80">
        <v>7202</v>
      </c>
      <c r="P69" s="80">
        <v>4515</v>
      </c>
      <c r="Q69" s="80">
        <v>548</v>
      </c>
      <c r="R69" s="80">
        <v>6476</v>
      </c>
      <c r="S69" s="80">
        <v>24</v>
      </c>
      <c r="T69" s="80">
        <v>2699</v>
      </c>
      <c r="U69" s="80">
        <v>482</v>
      </c>
      <c r="V69" s="80">
        <v>13595</v>
      </c>
      <c r="W69" s="80">
        <v>-10852</v>
      </c>
      <c r="X69" s="80">
        <v>20084</v>
      </c>
      <c r="Y69" s="80">
        <v>-11711</v>
      </c>
      <c r="Z69" s="80">
        <v>2351</v>
      </c>
      <c r="AA69" s="80">
        <v>46698</v>
      </c>
      <c r="AB69" s="80">
        <v>10355</v>
      </c>
      <c r="AC69" s="80">
        <v>519</v>
      </c>
      <c r="AD69" s="80">
        <v>35015</v>
      </c>
      <c r="AE69" s="80">
        <v>10100</v>
      </c>
      <c r="AF69" s="80">
        <v>4697</v>
      </c>
      <c r="AG69" s="80">
        <v>-16</v>
      </c>
      <c r="AH69" s="80">
        <v>2672</v>
      </c>
      <c r="AI69" s="80">
        <v>-175</v>
      </c>
      <c r="AJ69" s="80">
        <v>2267</v>
      </c>
      <c r="AK69" s="80">
        <v>2753</v>
      </c>
      <c r="AL69" s="80">
        <v>0</v>
      </c>
      <c r="AM69" s="80">
        <v>601</v>
      </c>
      <c r="AN69" s="80">
        <v>127495</v>
      </c>
      <c r="AO69" s="80">
        <v>6138</v>
      </c>
      <c r="AP69" s="80">
        <v>1632</v>
      </c>
      <c r="AQ69" s="80">
        <v>1115</v>
      </c>
      <c r="AR69" s="80">
        <v>1492</v>
      </c>
      <c r="AS69" s="80">
        <v>48456</v>
      </c>
      <c r="AT69" s="80">
        <v>6355</v>
      </c>
      <c r="AU69" s="80">
        <v>5428</v>
      </c>
    </row>
    <row r="70" spans="1:47">
      <c r="A70" s="157" t="s">
        <v>240</v>
      </c>
      <c r="B70" s="80">
        <v>11601</v>
      </c>
      <c r="C70" s="80">
        <v>14692</v>
      </c>
      <c r="D70" s="80">
        <v>36225</v>
      </c>
      <c r="E70" s="80">
        <v>33976</v>
      </c>
      <c r="F70" s="80">
        <v>12219</v>
      </c>
      <c r="G70" s="80">
        <v>46064</v>
      </c>
      <c r="H70" s="80">
        <v>54238</v>
      </c>
      <c r="I70" s="80">
        <v>6067</v>
      </c>
      <c r="J70" s="80">
        <v>6500</v>
      </c>
      <c r="K70" s="80">
        <v>69365</v>
      </c>
      <c r="L70" s="80">
        <v>127</v>
      </c>
      <c r="M70" s="80">
        <v>10001</v>
      </c>
      <c r="N70" s="80">
        <v>4102</v>
      </c>
      <c r="O70" s="80">
        <v>17551</v>
      </c>
      <c r="P70" s="80">
        <v>40621</v>
      </c>
      <c r="Q70" s="80">
        <v>19253</v>
      </c>
      <c r="R70" s="80">
        <v>15000</v>
      </c>
      <c r="S70" s="80">
        <v>20407</v>
      </c>
      <c r="T70" s="80">
        <v>10507</v>
      </c>
      <c r="U70" s="80">
        <v>35341</v>
      </c>
      <c r="V70" s="80">
        <v>21275</v>
      </c>
      <c r="W70" s="80">
        <v>31354</v>
      </c>
      <c r="X70" s="80">
        <v>-969</v>
      </c>
      <c r="Y70" s="80">
        <v>43503</v>
      </c>
      <c r="Z70" s="80">
        <v>47202</v>
      </c>
      <c r="AA70" s="80">
        <v>27478</v>
      </c>
      <c r="AB70" s="80">
        <v>19571</v>
      </c>
      <c r="AC70" s="80">
        <v>17397</v>
      </c>
      <c r="AD70" s="80">
        <v>34673</v>
      </c>
      <c r="AE70" s="80">
        <v>30788</v>
      </c>
      <c r="AF70" s="80">
        <v>34194</v>
      </c>
      <c r="AG70" s="80">
        <v>43882</v>
      </c>
      <c r="AH70" s="80">
        <v>23053</v>
      </c>
      <c r="AI70" s="80">
        <v>59622</v>
      </c>
      <c r="AJ70" s="80">
        <v>19942</v>
      </c>
      <c r="AK70" s="80">
        <v>122214</v>
      </c>
      <c r="AL70" s="80">
        <v>71825</v>
      </c>
      <c r="AM70" s="80">
        <v>71709</v>
      </c>
      <c r="AN70" s="80">
        <v>28511</v>
      </c>
      <c r="AO70" s="80">
        <v>53607</v>
      </c>
      <c r="AP70" s="80">
        <v>86179</v>
      </c>
      <c r="AQ70" s="80">
        <v>12271</v>
      </c>
      <c r="AR70" s="80">
        <v>50754</v>
      </c>
      <c r="AS70" s="80">
        <v>68242</v>
      </c>
      <c r="AT70" s="80">
        <v>21952</v>
      </c>
      <c r="AU70" s="80">
        <v>34470</v>
      </c>
    </row>
    <row r="71" spans="1:47">
      <c r="A71" s="157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5000</v>
      </c>
      <c r="AS71" s="80">
        <v>-5000</v>
      </c>
      <c r="AT71" s="80">
        <v>0</v>
      </c>
      <c r="AU71" s="80">
        <v>0</v>
      </c>
    </row>
    <row r="72" spans="1:47">
      <c r="A72" s="157" t="s">
        <v>88</v>
      </c>
      <c r="B72" s="80">
        <v>0</v>
      </c>
      <c r="C72" s="80">
        <v>-14601</v>
      </c>
      <c r="D72" s="80">
        <v>-24054</v>
      </c>
      <c r="E72" s="80">
        <v>-40351</v>
      </c>
      <c r="F72" s="80">
        <v>-159</v>
      </c>
      <c r="G72" s="80">
        <v>-19458</v>
      </c>
      <c r="H72" s="80">
        <v>-51976</v>
      </c>
      <c r="I72" s="80">
        <v>-89089</v>
      </c>
      <c r="J72" s="80">
        <v>-18651</v>
      </c>
      <c r="K72" s="80">
        <v>-73277</v>
      </c>
      <c r="L72" s="80">
        <v>-37384</v>
      </c>
      <c r="M72" s="80">
        <v>-26642</v>
      </c>
      <c r="N72" s="80">
        <v>-16617</v>
      </c>
      <c r="O72" s="80">
        <v>-28188</v>
      </c>
      <c r="P72" s="80">
        <v>-44479</v>
      </c>
      <c r="Q72" s="80">
        <v>-30642</v>
      </c>
      <c r="R72" s="80">
        <v>-15757</v>
      </c>
      <c r="S72" s="80">
        <v>-19485</v>
      </c>
      <c r="T72" s="80">
        <v>-14388</v>
      </c>
      <c r="U72" s="80">
        <v>-29989</v>
      </c>
      <c r="V72" s="80">
        <v>-22108</v>
      </c>
      <c r="W72" s="80">
        <v>-22562</v>
      </c>
      <c r="X72" s="80">
        <v>-10736</v>
      </c>
      <c r="Y72" s="80">
        <v>-33284</v>
      </c>
      <c r="Z72" s="80">
        <v>-32053</v>
      </c>
      <c r="AA72" s="80">
        <v>-18103</v>
      </c>
      <c r="AB72" s="80">
        <v>-11719</v>
      </c>
      <c r="AC72" s="80">
        <v>-34742</v>
      </c>
      <c r="AD72" s="80">
        <v>-43941</v>
      </c>
      <c r="AE72" s="80">
        <v>-35219</v>
      </c>
      <c r="AF72" s="80">
        <v>-19662</v>
      </c>
      <c r="AG72" s="80">
        <v>-36121</v>
      </c>
      <c r="AH72" s="80">
        <v>-30282</v>
      </c>
      <c r="AI72" s="80">
        <v>-30426</v>
      </c>
      <c r="AJ72" s="80">
        <v>-22490</v>
      </c>
      <c r="AK72" s="80">
        <v>-35278</v>
      </c>
      <c r="AL72" s="80">
        <v>-67829</v>
      </c>
      <c r="AM72" s="80">
        <v>-92461</v>
      </c>
      <c r="AN72" s="80">
        <v>-130758</v>
      </c>
      <c r="AO72" s="80">
        <v>-40373</v>
      </c>
      <c r="AP72" s="80">
        <v>-131908</v>
      </c>
      <c r="AQ72" s="80">
        <v>-30337</v>
      </c>
      <c r="AR72" s="80">
        <v>-51782</v>
      </c>
      <c r="AS72" s="80">
        <v>-120188</v>
      </c>
      <c r="AT72" s="80">
        <v>-24602</v>
      </c>
      <c r="AU72" s="80">
        <v>-42963</v>
      </c>
    </row>
    <row r="73" spans="1:47">
      <c r="A73" s="157" t="s">
        <v>242</v>
      </c>
      <c r="B73" s="80">
        <v>-694</v>
      </c>
      <c r="C73" s="80">
        <v>-760</v>
      </c>
      <c r="D73" s="80">
        <v>-668</v>
      </c>
      <c r="E73" s="80">
        <v>-734</v>
      </c>
      <c r="F73" s="80">
        <v>-762</v>
      </c>
      <c r="G73" s="80">
        <v>-1041</v>
      </c>
      <c r="H73" s="80">
        <v>-3375</v>
      </c>
      <c r="I73" s="80">
        <v>-56419</v>
      </c>
      <c r="J73" s="80">
        <v>-2493</v>
      </c>
      <c r="K73" s="80">
        <v>479</v>
      </c>
      <c r="L73" s="80">
        <v>-4478</v>
      </c>
      <c r="M73" s="80">
        <v>-47807</v>
      </c>
      <c r="N73" s="80">
        <v>-2152</v>
      </c>
      <c r="O73" s="80">
        <v>-908</v>
      </c>
      <c r="P73" s="80">
        <v>-1702</v>
      </c>
      <c r="Q73" s="80">
        <v>-1207</v>
      </c>
      <c r="R73" s="80">
        <v>-2254</v>
      </c>
      <c r="S73" s="80">
        <v>-2498</v>
      </c>
      <c r="T73" s="80">
        <v>-2440</v>
      </c>
      <c r="U73" s="80">
        <v>-1606</v>
      </c>
      <c r="V73" s="80">
        <v>-1173</v>
      </c>
      <c r="W73" s="80">
        <v>-1359</v>
      </c>
      <c r="X73" s="80">
        <v>-2741</v>
      </c>
      <c r="Y73" s="80">
        <v>-676</v>
      </c>
      <c r="Z73" s="80">
        <v>-869</v>
      </c>
      <c r="AA73" s="80">
        <v>-1983</v>
      </c>
      <c r="AB73" s="80">
        <v>-1465</v>
      </c>
      <c r="AC73" s="80">
        <v>-1769</v>
      </c>
      <c r="AD73" s="80">
        <v>-870</v>
      </c>
      <c r="AE73" s="80">
        <v>-907</v>
      </c>
      <c r="AF73" s="80">
        <v>-892</v>
      </c>
      <c r="AG73" s="80">
        <v>-3256</v>
      </c>
      <c r="AH73" s="80">
        <v>-1393</v>
      </c>
      <c r="AI73" s="80">
        <v>-1156</v>
      </c>
      <c r="AJ73" s="80">
        <v>-1204</v>
      </c>
      <c r="AK73" s="80">
        <v>-1721</v>
      </c>
      <c r="AL73" s="80">
        <v>-1340</v>
      </c>
      <c r="AM73" s="80">
        <v>-1301</v>
      </c>
      <c r="AN73" s="80">
        <v>-1281</v>
      </c>
      <c r="AO73" s="80">
        <v>-1260</v>
      </c>
      <c r="AP73" s="80">
        <v>-1414</v>
      </c>
      <c r="AQ73" s="80">
        <v>-1148</v>
      </c>
      <c r="AR73" s="80">
        <v>-1378</v>
      </c>
      <c r="AS73" s="80">
        <v>3940</v>
      </c>
      <c r="AT73" s="80"/>
      <c r="AU73" s="80">
        <v>0</v>
      </c>
    </row>
    <row r="74" spans="1:47">
      <c r="A74" s="157" t="s">
        <v>241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-5760</v>
      </c>
      <c r="AT74" s="80">
        <v>-1459</v>
      </c>
      <c r="AU74" s="80">
        <v>-1620</v>
      </c>
    </row>
    <row r="75" spans="1:47">
      <c r="A75" s="157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</row>
    <row r="76" spans="1:47">
      <c r="A76" s="157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</row>
    <row r="77" spans="1:47">
      <c r="A77" s="157" t="s">
        <v>56</v>
      </c>
      <c r="B77" s="80">
        <v>0</v>
      </c>
      <c r="C77" s="80">
        <v>-29906</v>
      </c>
      <c r="D77" s="80">
        <v>-12410</v>
      </c>
      <c r="E77" s="80">
        <v>-16488</v>
      </c>
      <c r="F77" s="80">
        <v>0</v>
      </c>
      <c r="G77" s="80">
        <v>-29544</v>
      </c>
      <c r="H77" s="80">
        <v>-12769</v>
      </c>
      <c r="I77" s="80">
        <v>35348</v>
      </c>
      <c r="J77" s="80">
        <v>0</v>
      </c>
      <c r="K77" s="80">
        <v>0</v>
      </c>
      <c r="L77" s="80">
        <v>0</v>
      </c>
      <c r="M77" s="80">
        <v>-7731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-24078</v>
      </c>
      <c r="T77" s="80">
        <v>-11357</v>
      </c>
      <c r="U77" s="80">
        <v>35435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-24883</v>
      </c>
      <c r="AB77" s="80">
        <v>-9382</v>
      </c>
      <c r="AC77" s="80">
        <v>-13867</v>
      </c>
      <c r="AD77" s="80">
        <v>0</v>
      </c>
      <c r="AE77" s="80">
        <v>-26077</v>
      </c>
      <c r="AF77" s="80">
        <v>-11661</v>
      </c>
      <c r="AG77" s="80">
        <v>-23739</v>
      </c>
      <c r="AH77" s="80">
        <v>-1012</v>
      </c>
      <c r="AI77" s="80">
        <v>-25250</v>
      </c>
      <c r="AJ77" s="80">
        <v>-23665</v>
      </c>
      <c r="AK77" s="80">
        <v>-28764</v>
      </c>
      <c r="AL77" s="80">
        <v>-3323</v>
      </c>
      <c r="AM77" s="80">
        <v>-42905</v>
      </c>
      <c r="AN77" s="80">
        <v>-19340</v>
      </c>
      <c r="AO77" s="80">
        <v>-30670</v>
      </c>
      <c r="AP77" s="80">
        <v>-3990</v>
      </c>
      <c r="AQ77" s="80">
        <v>-47444</v>
      </c>
      <c r="AR77" s="80">
        <v>-18646</v>
      </c>
      <c r="AS77" s="80">
        <v>-28425</v>
      </c>
      <c r="AT77" s="80">
        <v>-5377</v>
      </c>
      <c r="AU77" s="80">
        <v>-50039</v>
      </c>
    </row>
    <row r="78" spans="1:47">
      <c r="A78" s="157" t="s">
        <v>59</v>
      </c>
      <c r="B78">
        <v>0</v>
      </c>
      <c r="C78" s="80">
        <v>0</v>
      </c>
      <c r="D78" s="80">
        <v>0</v>
      </c>
      <c r="E78" s="80">
        <v>-2809</v>
      </c>
      <c r="F78">
        <v>0</v>
      </c>
      <c r="G78" s="80">
        <v>0</v>
      </c>
      <c r="H78" s="80">
        <v>0</v>
      </c>
      <c r="I78" s="80">
        <v>0</v>
      </c>
      <c r="J78">
        <v>0</v>
      </c>
      <c r="K78" s="80">
        <v>0</v>
      </c>
      <c r="L78" s="80">
        <v>0</v>
      </c>
      <c r="M78" s="80">
        <v>0</v>
      </c>
      <c r="N78">
        <v>0</v>
      </c>
      <c r="O78" s="80">
        <v>-25214</v>
      </c>
      <c r="P78" s="80">
        <v>-10479</v>
      </c>
      <c r="Q78" s="80">
        <v>-14051</v>
      </c>
      <c r="R78">
        <v>0</v>
      </c>
      <c r="S78" s="80">
        <v>0</v>
      </c>
      <c r="T78" s="80">
        <v>0</v>
      </c>
      <c r="U78" s="80">
        <v>-46557</v>
      </c>
      <c r="V78">
        <v>0</v>
      </c>
      <c r="W78" s="80">
        <v>0</v>
      </c>
      <c r="X78" s="80">
        <v>0</v>
      </c>
      <c r="Y78" s="80">
        <v>0</v>
      </c>
      <c r="Z78">
        <v>0</v>
      </c>
      <c r="AA78" s="80">
        <v>0</v>
      </c>
      <c r="AB78" s="80">
        <v>0</v>
      </c>
      <c r="AC78" s="80">
        <v>0</v>
      </c>
      <c r="AD78">
        <v>0</v>
      </c>
      <c r="AE78" s="80">
        <v>0</v>
      </c>
      <c r="AF78" s="80">
        <v>0</v>
      </c>
      <c r="AG78" s="80">
        <v>0</v>
      </c>
      <c r="AH78">
        <v>0</v>
      </c>
      <c r="AI78" s="80">
        <v>0</v>
      </c>
      <c r="AJ78" s="80">
        <v>0</v>
      </c>
      <c r="AK78" s="80">
        <v>0</v>
      </c>
      <c r="AL78">
        <v>0</v>
      </c>
      <c r="AM78" s="80">
        <v>0</v>
      </c>
      <c r="AN78" s="80">
        <v>0</v>
      </c>
      <c r="AO78" s="80">
        <v>0</v>
      </c>
      <c r="AP78">
        <v>0</v>
      </c>
      <c r="AQ78" s="80">
        <v>0</v>
      </c>
      <c r="AR78" s="80">
        <v>0</v>
      </c>
      <c r="AS78" s="80">
        <v>0</v>
      </c>
      <c r="AT78" s="80"/>
      <c r="AU78" s="80">
        <v>0</v>
      </c>
    </row>
    <row r="79" spans="1:47">
      <c r="A79" s="157" t="s">
        <v>58</v>
      </c>
      <c r="B79" s="80">
        <v>-199</v>
      </c>
      <c r="C79" s="80">
        <v>199</v>
      </c>
      <c r="D79" s="80">
        <v>-1999</v>
      </c>
      <c r="E79" s="80">
        <v>1999</v>
      </c>
      <c r="F79" s="80">
        <v>-157</v>
      </c>
      <c r="G79" s="80">
        <v>-1269</v>
      </c>
      <c r="H79" s="80">
        <v>-938</v>
      </c>
      <c r="I79" s="80">
        <v>-2983</v>
      </c>
      <c r="J79" s="80">
        <v>-2825</v>
      </c>
      <c r="K79" s="80">
        <v>-27174</v>
      </c>
      <c r="L79" s="80">
        <v>-11211</v>
      </c>
      <c r="M79" s="80">
        <v>28142</v>
      </c>
      <c r="N79" s="80">
        <v>-2221</v>
      </c>
      <c r="O79" s="80">
        <v>-2279</v>
      </c>
      <c r="P79" s="80">
        <v>-2994</v>
      </c>
      <c r="Q79" s="80">
        <v>-2592</v>
      </c>
      <c r="R79" s="80">
        <v>-2699</v>
      </c>
      <c r="S79" s="80">
        <v>-2607</v>
      </c>
      <c r="T79" s="80">
        <v>554</v>
      </c>
      <c r="U79" s="80">
        <v>-4386</v>
      </c>
      <c r="V79" s="80">
        <v>0</v>
      </c>
      <c r="W79" s="80">
        <v>-24815</v>
      </c>
      <c r="X79" s="80">
        <v>-9591</v>
      </c>
      <c r="Y79" s="80">
        <v>-14323</v>
      </c>
      <c r="Z79" s="80">
        <v>-5495</v>
      </c>
      <c r="AA79" s="80">
        <v>-675</v>
      </c>
      <c r="AB79" s="80">
        <v>-4494</v>
      </c>
      <c r="AC79" s="80">
        <v>-1349</v>
      </c>
      <c r="AD79" s="80">
        <v>-5767</v>
      </c>
      <c r="AE79" s="80">
        <v>-862</v>
      </c>
      <c r="AF79" s="80">
        <v>-4268</v>
      </c>
      <c r="AG79" s="80">
        <v>-1267</v>
      </c>
      <c r="AH79" s="80">
        <v>-5272</v>
      </c>
      <c r="AI79" s="80">
        <v>-295</v>
      </c>
      <c r="AJ79" s="80">
        <v>-5073</v>
      </c>
      <c r="AK79" s="80">
        <v>-1701</v>
      </c>
      <c r="AL79" s="80">
        <v>-6543</v>
      </c>
      <c r="AM79" s="80">
        <v>-2189</v>
      </c>
      <c r="AN79" s="80">
        <v>-9669</v>
      </c>
      <c r="AO79" s="80">
        <v>-1015</v>
      </c>
      <c r="AP79" s="80">
        <v>-10358</v>
      </c>
      <c r="AQ79" s="80">
        <v>-1859</v>
      </c>
      <c r="AR79" s="80">
        <v>-7457</v>
      </c>
      <c r="AS79" s="80">
        <v>-6837</v>
      </c>
      <c r="AT79" s="80">
        <v>-8001</v>
      </c>
      <c r="AU79" s="80">
        <v>-3259</v>
      </c>
    </row>
    <row r="80" spans="1:47">
      <c r="A80" s="157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-3589</v>
      </c>
      <c r="W80" s="80">
        <v>407</v>
      </c>
      <c r="X80" s="80">
        <v>-3801</v>
      </c>
      <c r="Y80" s="80">
        <v>-1068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</row>
    <row r="81" spans="1:47">
      <c r="A81" s="157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-4206</v>
      </c>
      <c r="L81" s="80">
        <v>-8667</v>
      </c>
      <c r="M81" s="80">
        <v>12873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-13642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</row>
    <row r="82" spans="1:47">
      <c r="A82" s="157" t="s">
        <v>61</v>
      </c>
      <c r="B82" s="80">
        <v>0</v>
      </c>
      <c r="C82" s="80">
        <v>0</v>
      </c>
      <c r="D82" s="80">
        <v>257</v>
      </c>
      <c r="E82" s="80">
        <v>-257</v>
      </c>
      <c r="F82" s="80">
        <v>0</v>
      </c>
      <c r="G82" s="80">
        <v>0</v>
      </c>
      <c r="H82" s="80">
        <v>0</v>
      </c>
      <c r="I82" s="80">
        <v>92263</v>
      </c>
      <c r="J82" s="80">
        <v>0</v>
      </c>
      <c r="K82" s="80">
        <v>0</v>
      </c>
      <c r="L82" s="80">
        <v>0</v>
      </c>
      <c r="M82" s="80">
        <v>-5001</v>
      </c>
      <c r="N82" s="80">
        <v>0</v>
      </c>
      <c r="O82" s="80">
        <v>0</v>
      </c>
      <c r="P82" s="80">
        <v>-660</v>
      </c>
      <c r="Q82" s="80">
        <v>660</v>
      </c>
      <c r="R82" s="80">
        <v>0</v>
      </c>
      <c r="S82" s="80">
        <v>0</v>
      </c>
      <c r="T82" s="80">
        <v>0</v>
      </c>
      <c r="U82" s="80">
        <v>0</v>
      </c>
      <c r="V82" s="80">
        <v>2168</v>
      </c>
      <c r="W82" s="80">
        <v>-1266</v>
      </c>
      <c r="X82" s="80">
        <v>-902</v>
      </c>
      <c r="Y82" s="80">
        <v>0</v>
      </c>
      <c r="Z82" s="80">
        <v>3011</v>
      </c>
      <c r="AA82" s="80">
        <v>-2043</v>
      </c>
      <c r="AB82" s="80">
        <v>-968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</row>
    <row r="83" spans="1:47">
      <c r="A83" s="83" t="s">
        <v>237</v>
      </c>
      <c r="B83" s="84">
        <v>10708</v>
      </c>
      <c r="C83" s="84">
        <v>-30376</v>
      </c>
      <c r="D83" s="84">
        <v>-2649</v>
      </c>
      <c r="E83" s="84">
        <v>-24664</v>
      </c>
      <c r="F83" s="84">
        <v>11141</v>
      </c>
      <c r="G83" s="84">
        <v>106529</v>
      </c>
      <c r="H83" s="84">
        <v>-25479</v>
      </c>
      <c r="I83" s="84">
        <v>-13001</v>
      </c>
      <c r="J83" s="84">
        <v>-16384</v>
      </c>
      <c r="K83" s="84">
        <v>-33750</v>
      </c>
      <c r="L83" s="84">
        <v>-44489</v>
      </c>
      <c r="M83" s="84">
        <v>-23793</v>
      </c>
      <c r="N83" s="84">
        <v>-15816</v>
      </c>
      <c r="O83" s="84">
        <v>-31836</v>
      </c>
      <c r="P83" s="84">
        <v>-15178</v>
      </c>
      <c r="Q83" s="84">
        <v>-28031</v>
      </c>
      <c r="R83" s="84">
        <v>766</v>
      </c>
      <c r="S83" s="84">
        <v>-28237</v>
      </c>
      <c r="T83" s="84">
        <v>-14425</v>
      </c>
      <c r="U83" s="84">
        <v>-11280</v>
      </c>
      <c r="V83" s="84">
        <v>10168</v>
      </c>
      <c r="W83" s="84">
        <v>-29093</v>
      </c>
      <c r="X83" s="84">
        <v>-8656</v>
      </c>
      <c r="Y83" s="84">
        <v>-17559</v>
      </c>
      <c r="Z83" s="84">
        <v>14147</v>
      </c>
      <c r="AA83" s="84">
        <v>26489</v>
      </c>
      <c r="AB83" s="84">
        <v>1898</v>
      </c>
      <c r="AC83" s="84">
        <v>-33811</v>
      </c>
      <c r="AD83" s="84">
        <v>19110</v>
      </c>
      <c r="AE83" s="84">
        <v>-22177</v>
      </c>
      <c r="AF83" s="84">
        <v>2408</v>
      </c>
      <c r="AG83" s="84">
        <v>-34159</v>
      </c>
      <c r="AH83" s="84">
        <v>-12234</v>
      </c>
      <c r="AI83" s="84">
        <v>2320</v>
      </c>
      <c r="AJ83" s="84">
        <v>-30223</v>
      </c>
      <c r="AK83" s="84">
        <v>57503</v>
      </c>
      <c r="AL83" s="84">
        <v>-7210</v>
      </c>
      <c r="AM83" s="84">
        <v>-66546</v>
      </c>
      <c r="AN83" s="84">
        <v>-5042</v>
      </c>
      <c r="AO83" s="84">
        <v>-13573</v>
      </c>
      <c r="AP83" s="84">
        <v>-59859</v>
      </c>
      <c r="AQ83" s="84">
        <v>-67402</v>
      </c>
      <c r="AR83" s="84">
        <v>-22017</v>
      </c>
      <c r="AS83" s="84">
        <v>-45572</v>
      </c>
      <c r="AT83" s="84">
        <v>-11132</v>
      </c>
      <c r="AU83" s="84">
        <v>-57983</v>
      </c>
    </row>
    <row r="84" spans="1:47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25">
      <c r="A85" s="92" t="s">
        <v>243</v>
      </c>
      <c r="B85" s="80">
        <v>48140</v>
      </c>
      <c r="C85" s="80">
        <v>-29284</v>
      </c>
      <c r="D85" s="80">
        <v>32944</v>
      </c>
      <c r="E85" s="80">
        <v>-15502</v>
      </c>
      <c r="F85" s="80">
        <v>43861</v>
      </c>
      <c r="G85" s="80">
        <v>36542</v>
      </c>
      <c r="H85" s="80">
        <v>-89284</v>
      </c>
      <c r="I85" s="80">
        <v>36220</v>
      </c>
      <c r="J85" s="80">
        <v>-22749</v>
      </c>
      <c r="K85" s="80">
        <v>17558</v>
      </c>
      <c r="L85" s="80">
        <v>-12569</v>
      </c>
      <c r="M85" s="80">
        <v>14902</v>
      </c>
      <c r="N85" s="80">
        <v>13827</v>
      </c>
      <c r="O85" s="80">
        <v>-39612</v>
      </c>
      <c r="P85" s="80">
        <v>35793</v>
      </c>
      <c r="Q85" s="80">
        <v>-5675</v>
      </c>
      <c r="R85" s="80">
        <v>20393</v>
      </c>
      <c r="S85" s="80">
        <v>-32089</v>
      </c>
      <c r="T85" s="80">
        <v>-7974</v>
      </c>
      <c r="U85" s="80">
        <v>2633</v>
      </c>
      <c r="V85" s="80">
        <v>15344</v>
      </c>
      <c r="W85" s="80">
        <v>-1159</v>
      </c>
      <c r="X85" s="80">
        <v>6521</v>
      </c>
      <c r="Y85" s="80">
        <v>-3993</v>
      </c>
      <c r="Z85" s="80">
        <v>22507</v>
      </c>
      <c r="AA85" s="80">
        <v>40997</v>
      </c>
      <c r="AB85" s="80">
        <v>31195</v>
      </c>
      <c r="AC85" s="80">
        <v>1988</v>
      </c>
      <c r="AD85" s="80">
        <v>-34547</v>
      </c>
      <c r="AE85" s="80">
        <v>-23542</v>
      </c>
      <c r="AF85" s="80">
        <v>12496</v>
      </c>
      <c r="AG85" s="80">
        <v>-16067</v>
      </c>
      <c r="AH85" s="80">
        <v>-14614</v>
      </c>
      <c r="AI85" s="80">
        <v>-6211</v>
      </c>
      <c r="AJ85" s="80">
        <v>39381</v>
      </c>
      <c r="AK85" s="80">
        <v>42584</v>
      </c>
      <c r="AL85" s="80">
        <v>-36830</v>
      </c>
      <c r="AM85" s="80">
        <v>20414</v>
      </c>
      <c r="AN85" s="80">
        <v>45915</v>
      </c>
      <c r="AO85" s="80">
        <v>4422</v>
      </c>
      <c r="AP85" s="80">
        <v>-18233</v>
      </c>
      <c r="AQ85" s="80">
        <v>-42624</v>
      </c>
      <c r="AR85" s="80">
        <v>37722</v>
      </c>
      <c r="AS85" s="80">
        <v>41058</v>
      </c>
      <c r="AT85" s="80">
        <v>17863</v>
      </c>
      <c r="AU85" s="80">
        <v>-33417</v>
      </c>
    </row>
    <row r="86" spans="1:47">
      <c r="A86" s="93" t="s">
        <v>90</v>
      </c>
      <c r="B86" s="94">
        <v>-24</v>
      </c>
      <c r="C86" s="94">
        <v>-1428</v>
      </c>
      <c r="D86" s="94">
        <v>1413</v>
      </c>
      <c r="E86" s="94">
        <v>-39</v>
      </c>
      <c r="F86" s="94">
        <v>157</v>
      </c>
      <c r="G86" s="94">
        <v>13</v>
      </c>
      <c r="H86" s="94">
        <v>-98</v>
      </c>
      <c r="I86" s="94">
        <v>-1679</v>
      </c>
      <c r="J86" s="94">
        <v>729</v>
      </c>
      <c r="K86" s="94">
        <v>-48</v>
      </c>
      <c r="L86" s="94">
        <v>-245</v>
      </c>
      <c r="M86" s="94">
        <v>320</v>
      </c>
      <c r="N86" s="94">
        <v>-164</v>
      </c>
      <c r="O86" s="94">
        <v>1416</v>
      </c>
      <c r="P86" s="94">
        <v>536</v>
      </c>
      <c r="Q86" s="94">
        <v>-728</v>
      </c>
      <c r="R86" s="94">
        <v>365</v>
      </c>
      <c r="S86" s="94">
        <v>-1007</v>
      </c>
      <c r="T86" s="94">
        <v>71</v>
      </c>
      <c r="U86" s="94">
        <v>-1908</v>
      </c>
      <c r="V86" s="94">
        <v>-118</v>
      </c>
      <c r="W86" s="94">
        <v>480</v>
      </c>
      <c r="X86" s="94">
        <v>-1579</v>
      </c>
      <c r="Y86" s="94">
        <v>1967</v>
      </c>
      <c r="Z86" s="94">
        <v>-4246</v>
      </c>
      <c r="AA86" s="94">
        <v>2265</v>
      </c>
      <c r="AB86" s="94">
        <v>767</v>
      </c>
      <c r="AC86" s="94">
        <v>3661</v>
      </c>
      <c r="AD86" s="94">
        <v>-1166</v>
      </c>
      <c r="AE86" s="94">
        <v>713</v>
      </c>
      <c r="AF86" s="94">
        <v>-3627</v>
      </c>
      <c r="AG86" s="94">
        <v>39</v>
      </c>
      <c r="AH86" s="94">
        <v>2858</v>
      </c>
      <c r="AI86" s="94">
        <v>-2723</v>
      </c>
      <c r="AJ86" s="94">
        <v>-5087</v>
      </c>
      <c r="AK86" s="94">
        <v>2513</v>
      </c>
      <c r="AL86" s="94">
        <v>-661</v>
      </c>
      <c r="AM86" s="94">
        <v>2120</v>
      </c>
      <c r="AN86" s="94">
        <v>-862</v>
      </c>
      <c r="AO86" s="94">
        <v>1588</v>
      </c>
      <c r="AP86" s="94">
        <v>-7437</v>
      </c>
      <c r="AQ86" s="94">
        <v>1595</v>
      </c>
      <c r="AR86" s="94">
        <f>+AR87</f>
        <v>2928</v>
      </c>
      <c r="AS86" s="94">
        <v>20837</v>
      </c>
      <c r="AT86" s="82">
        <v>17863</v>
      </c>
      <c r="AU86" s="82">
        <v>-33417</v>
      </c>
    </row>
    <row r="87" spans="1:47">
      <c r="A87" s="95" t="s">
        <v>90</v>
      </c>
      <c r="B87" s="96">
        <v>-24</v>
      </c>
      <c r="C87" s="96">
        <v>-1428</v>
      </c>
      <c r="D87" s="96">
        <v>1413</v>
      </c>
      <c r="E87" s="80">
        <v>-39</v>
      </c>
      <c r="F87" s="96">
        <v>157</v>
      </c>
      <c r="G87" s="96">
        <v>13</v>
      </c>
      <c r="H87" s="96">
        <v>-98</v>
      </c>
      <c r="I87" s="80">
        <v>-1679</v>
      </c>
      <c r="J87" s="96">
        <v>729</v>
      </c>
      <c r="K87" s="96">
        <v>-48</v>
      </c>
      <c r="L87" s="96">
        <v>-245</v>
      </c>
      <c r="M87" s="80">
        <v>320</v>
      </c>
      <c r="N87" s="96">
        <v>-164</v>
      </c>
      <c r="O87" s="96">
        <v>1416</v>
      </c>
      <c r="P87" s="96">
        <v>536</v>
      </c>
      <c r="Q87" s="80">
        <v>-728</v>
      </c>
      <c r="R87" s="96">
        <v>365</v>
      </c>
      <c r="S87" s="96">
        <v>-1007</v>
      </c>
      <c r="T87" s="96">
        <v>71</v>
      </c>
      <c r="U87" s="80">
        <v>-1908</v>
      </c>
      <c r="V87" s="96">
        <v>-118</v>
      </c>
      <c r="W87" s="96">
        <v>480</v>
      </c>
      <c r="X87" s="96">
        <v>-1579</v>
      </c>
      <c r="Y87" s="80">
        <v>1967</v>
      </c>
      <c r="Z87" s="96">
        <v>-4246</v>
      </c>
      <c r="AA87" s="96">
        <v>2265</v>
      </c>
      <c r="AB87" s="96">
        <v>767</v>
      </c>
      <c r="AC87" s="80">
        <v>3661</v>
      </c>
      <c r="AD87" s="96">
        <v>-1166</v>
      </c>
      <c r="AE87" s="96">
        <v>713</v>
      </c>
      <c r="AF87" s="96">
        <v>-3627</v>
      </c>
      <c r="AG87" s="80">
        <v>39</v>
      </c>
      <c r="AH87" s="96">
        <v>2858</v>
      </c>
      <c r="AI87" s="96">
        <v>-2723</v>
      </c>
      <c r="AJ87" s="96">
        <v>-5087</v>
      </c>
      <c r="AK87" s="80">
        <v>2513</v>
      </c>
      <c r="AL87" s="96">
        <v>-661</v>
      </c>
      <c r="AM87" s="96">
        <v>2120</v>
      </c>
      <c r="AN87" s="96">
        <v>-862</v>
      </c>
      <c r="AO87" s="80">
        <v>1588</v>
      </c>
      <c r="AP87" s="96">
        <v>-7437</v>
      </c>
      <c r="AQ87" s="96">
        <v>1595</v>
      </c>
      <c r="AR87" s="96">
        <v>2928</v>
      </c>
      <c r="AS87" s="96">
        <v>-7013</v>
      </c>
      <c r="AT87" s="80">
        <v>708</v>
      </c>
      <c r="AU87" s="80">
        <v>2988</v>
      </c>
    </row>
    <row r="88" spans="1:47">
      <c r="A88" s="83" t="s">
        <v>244</v>
      </c>
      <c r="B88" s="84">
        <v>48116</v>
      </c>
      <c r="C88" s="84">
        <v>-30712</v>
      </c>
      <c r="D88" s="84">
        <v>34357</v>
      </c>
      <c r="E88" s="84">
        <v>-15541</v>
      </c>
      <c r="F88" s="84">
        <v>44018</v>
      </c>
      <c r="G88" s="84">
        <v>36555</v>
      </c>
      <c r="H88" s="84">
        <v>-89382</v>
      </c>
      <c r="I88" s="84">
        <v>34541</v>
      </c>
      <c r="J88" s="84">
        <v>-22020</v>
      </c>
      <c r="K88" s="84">
        <v>17510</v>
      </c>
      <c r="L88" s="84">
        <v>-12814</v>
      </c>
      <c r="M88" s="84">
        <v>15222</v>
      </c>
      <c r="N88" s="84">
        <v>13663</v>
      </c>
      <c r="O88" s="84">
        <v>-38196</v>
      </c>
      <c r="P88" s="84">
        <v>36329</v>
      </c>
      <c r="Q88" s="84">
        <v>-6403</v>
      </c>
      <c r="R88" s="84">
        <v>20758</v>
      </c>
      <c r="S88" s="84">
        <v>-33096</v>
      </c>
      <c r="T88" s="84">
        <v>-7903</v>
      </c>
      <c r="U88" s="84">
        <v>725</v>
      </c>
      <c r="V88" s="84">
        <v>15226</v>
      </c>
      <c r="W88" s="84">
        <v>-679</v>
      </c>
      <c r="X88" s="84">
        <v>4942</v>
      </c>
      <c r="Y88" s="84">
        <v>-2026</v>
      </c>
      <c r="Z88" s="84">
        <v>18261</v>
      </c>
      <c r="AA88" s="84">
        <v>43262</v>
      </c>
      <c r="AB88" s="84">
        <v>31962</v>
      </c>
      <c r="AC88" s="84">
        <v>5649</v>
      </c>
      <c r="AD88" s="84">
        <v>-35713</v>
      </c>
      <c r="AE88" s="84">
        <v>-22829</v>
      </c>
      <c r="AF88" s="84">
        <v>8869</v>
      </c>
      <c r="AG88" s="84">
        <v>-16028</v>
      </c>
      <c r="AH88" s="84">
        <v>-11756</v>
      </c>
      <c r="AI88" s="84">
        <v>-8934</v>
      </c>
      <c r="AJ88" s="84">
        <v>34294</v>
      </c>
      <c r="AK88" s="84">
        <v>45097</v>
      </c>
      <c r="AL88" s="84">
        <v>-37491</v>
      </c>
      <c r="AM88" s="84">
        <v>22534</v>
      </c>
      <c r="AN88" s="84">
        <v>45053</v>
      </c>
      <c r="AO88" s="84">
        <v>6010</v>
      </c>
      <c r="AP88" s="84">
        <v>-25670</v>
      </c>
      <c r="AQ88" s="84">
        <v>-41029</v>
      </c>
      <c r="AR88" s="84">
        <v>40650</v>
      </c>
      <c r="AS88" s="84">
        <v>34045</v>
      </c>
      <c r="AT88" s="84">
        <v>18571</v>
      </c>
      <c r="AU88" s="84">
        <v>-30429</v>
      </c>
    </row>
    <row r="89" spans="1:47">
      <c r="A89" s="92" t="s">
        <v>245</v>
      </c>
      <c r="B89" s="80">
        <v>53141</v>
      </c>
      <c r="C89" s="80">
        <v>0</v>
      </c>
      <c r="D89" s="80">
        <v>0</v>
      </c>
      <c r="E89" s="80">
        <v>0</v>
      </c>
      <c r="F89" s="80">
        <v>89361</v>
      </c>
      <c r="G89" s="80">
        <v>0</v>
      </c>
      <c r="H89" s="80">
        <v>0</v>
      </c>
      <c r="I89" s="80">
        <v>0</v>
      </c>
      <c r="J89" s="80">
        <v>115093</v>
      </c>
      <c r="K89" s="80">
        <v>0</v>
      </c>
      <c r="L89" s="80">
        <v>0</v>
      </c>
      <c r="M89" s="80">
        <v>0</v>
      </c>
      <c r="N89" s="80">
        <v>112991</v>
      </c>
      <c r="O89" s="80">
        <v>0</v>
      </c>
      <c r="P89" s="80">
        <v>0</v>
      </c>
      <c r="Q89" s="80">
        <v>0</v>
      </c>
      <c r="R89" s="80">
        <v>118384</v>
      </c>
      <c r="S89" s="80">
        <v>0</v>
      </c>
      <c r="T89" s="80">
        <v>0</v>
      </c>
      <c r="U89" s="80">
        <v>0</v>
      </c>
      <c r="V89" s="80">
        <v>98868</v>
      </c>
      <c r="W89" s="80">
        <v>0</v>
      </c>
      <c r="X89" s="80">
        <v>0</v>
      </c>
      <c r="Y89" s="80">
        <v>0</v>
      </c>
      <c r="Z89" s="80">
        <v>116331</v>
      </c>
      <c r="AA89" s="80">
        <v>0</v>
      </c>
      <c r="AB89" s="80">
        <v>0</v>
      </c>
      <c r="AC89" s="80">
        <v>0</v>
      </c>
      <c r="AD89" s="80">
        <v>215465</v>
      </c>
      <c r="AE89" s="80">
        <v>0</v>
      </c>
      <c r="AF89" s="80">
        <v>0</v>
      </c>
      <c r="AG89" s="80">
        <v>0</v>
      </c>
      <c r="AH89" s="80">
        <v>149764</v>
      </c>
      <c r="AI89" s="80">
        <v>0</v>
      </c>
      <c r="AJ89" s="80">
        <v>0</v>
      </c>
      <c r="AK89" s="80">
        <v>0</v>
      </c>
      <c r="AL89" s="80">
        <v>208465</v>
      </c>
      <c r="AM89" s="80">
        <v>0</v>
      </c>
      <c r="AN89" s="80">
        <v>0</v>
      </c>
      <c r="AO89" s="80">
        <v>0</v>
      </c>
      <c r="AP89" s="80">
        <v>244571</v>
      </c>
      <c r="AQ89" s="80">
        <v>0</v>
      </c>
      <c r="AR89" s="80">
        <v>0</v>
      </c>
      <c r="AS89" s="80">
        <v>0</v>
      </c>
      <c r="AT89" s="80">
        <v>252567</v>
      </c>
      <c r="AU89" s="80">
        <v>0</v>
      </c>
    </row>
    <row r="90" spans="1:47">
      <c r="A90" s="83" t="s">
        <v>0</v>
      </c>
      <c r="B90" s="84">
        <v>101257</v>
      </c>
      <c r="C90" s="84">
        <v>-30712</v>
      </c>
      <c r="D90" s="84">
        <v>34357</v>
      </c>
      <c r="E90" s="84">
        <v>-15541</v>
      </c>
      <c r="F90" s="84">
        <v>133379</v>
      </c>
      <c r="G90" s="84">
        <v>36555</v>
      </c>
      <c r="H90" s="84">
        <v>-89382</v>
      </c>
      <c r="I90" s="84">
        <v>34541</v>
      </c>
      <c r="J90" s="84">
        <v>93073</v>
      </c>
      <c r="K90" s="84">
        <v>17510</v>
      </c>
      <c r="L90" s="84">
        <v>-12814</v>
      </c>
      <c r="M90" s="84">
        <v>15222</v>
      </c>
      <c r="N90" s="84">
        <v>126654</v>
      </c>
      <c r="O90" s="84">
        <v>-38196</v>
      </c>
      <c r="P90" s="84">
        <v>36329</v>
      </c>
      <c r="Q90" s="84">
        <v>-6403</v>
      </c>
      <c r="R90" s="84">
        <v>139142</v>
      </c>
      <c r="S90" s="84">
        <v>-33096</v>
      </c>
      <c r="T90" s="84">
        <v>-7903</v>
      </c>
      <c r="U90" s="84">
        <v>725</v>
      </c>
      <c r="V90" s="84">
        <v>114094</v>
      </c>
      <c r="W90" s="84">
        <v>-679</v>
      </c>
      <c r="X90" s="84">
        <v>4942</v>
      </c>
      <c r="Y90" s="84">
        <v>-2026</v>
      </c>
      <c r="Z90" s="84">
        <v>134592</v>
      </c>
      <c r="AA90" s="84">
        <v>43262</v>
      </c>
      <c r="AB90" s="84">
        <v>31962</v>
      </c>
      <c r="AC90" s="84">
        <v>5649</v>
      </c>
      <c r="AD90" s="84">
        <v>179752</v>
      </c>
      <c r="AE90" s="84">
        <v>-22829</v>
      </c>
      <c r="AF90" s="84">
        <v>8869</v>
      </c>
      <c r="AG90" s="84">
        <v>-16028</v>
      </c>
      <c r="AH90" s="84">
        <v>138008</v>
      </c>
      <c r="AI90" s="84">
        <v>-8934</v>
      </c>
      <c r="AJ90" s="84">
        <v>34294</v>
      </c>
      <c r="AK90" s="84">
        <v>45097</v>
      </c>
      <c r="AL90" s="84">
        <v>170974</v>
      </c>
      <c r="AM90" s="84">
        <v>22534</v>
      </c>
      <c r="AN90" s="84">
        <v>45053</v>
      </c>
      <c r="AO90" s="84">
        <v>6010</v>
      </c>
      <c r="AP90" s="84">
        <v>218901</v>
      </c>
      <c r="AQ90" s="84">
        <v>-41029</v>
      </c>
      <c r="AR90" s="84">
        <v>40650</v>
      </c>
      <c r="AS90" s="84">
        <v>34045</v>
      </c>
      <c r="AT90" s="84">
        <v>271138</v>
      </c>
      <c r="AU90" s="84">
        <v>-30429</v>
      </c>
    </row>
    <row r="91" spans="1:47"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7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F5BC-1B24-4B64-BA17-BEFB41BC02D0}">
  <dimension ref="A1:AW71"/>
  <sheetViews>
    <sheetView zoomScale="85" workbookViewId="0">
      <pane xSplit="1" ySplit="1" topLeftCell="AO31" activePane="bottomRight" state="frozen"/>
      <selection pane="topRight" activeCell="B1" sqref="B1"/>
      <selection pane="bottomLeft" activeCell="A2" sqref="A2"/>
      <selection pane="bottomRight" activeCell="AX19" sqref="AX19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78044.678633984993</v>
      </c>
      <c r="C5" s="9">
        <v>71848.740000000005</v>
      </c>
      <c r="D5" s="9">
        <v>43352.43</v>
      </c>
      <c r="E5" s="9">
        <v>47027</v>
      </c>
      <c r="F5" s="9">
        <v>39742</v>
      </c>
      <c r="G5" s="9">
        <v>41971</v>
      </c>
      <c r="H5" s="9">
        <v>31924</v>
      </c>
      <c r="I5" s="9">
        <v>36969</v>
      </c>
      <c r="J5" s="9">
        <v>36582</v>
      </c>
      <c r="K5" s="9">
        <v>41490</v>
      </c>
      <c r="L5" s="9">
        <v>35881</v>
      </c>
      <c r="M5" s="9">
        <v>51668</v>
      </c>
      <c r="N5" s="9">
        <v>55003</v>
      </c>
      <c r="O5" s="9">
        <v>63605</v>
      </c>
      <c r="P5" s="9">
        <v>60399</v>
      </c>
      <c r="Q5" s="9">
        <v>57903</v>
      </c>
      <c r="R5" s="9">
        <v>57363</v>
      </c>
      <c r="S5" s="9">
        <v>67231</v>
      </c>
      <c r="T5" s="9">
        <v>52621</v>
      </c>
      <c r="U5" s="9">
        <v>64986</v>
      </c>
      <c r="V5" s="9">
        <v>60087</v>
      </c>
      <c r="W5" s="9">
        <v>82825</v>
      </c>
      <c r="X5" s="9">
        <v>63172</v>
      </c>
      <c r="Y5" s="9">
        <v>60016</v>
      </c>
      <c r="Z5" s="9">
        <v>61352</v>
      </c>
      <c r="AA5" s="9">
        <v>67376</v>
      </c>
      <c r="AB5" s="9">
        <v>67657</v>
      </c>
      <c r="AC5" s="9">
        <v>74724</v>
      </c>
      <c r="AD5" s="9">
        <v>62440</v>
      </c>
      <c r="AE5" s="9">
        <v>78308</v>
      </c>
      <c r="AF5" s="9">
        <v>64507</v>
      </c>
      <c r="AG5" s="9">
        <v>56611</v>
      </c>
      <c r="AH5" s="9">
        <v>53136</v>
      </c>
      <c r="AI5" s="9">
        <v>52651</v>
      </c>
      <c r="AJ5" s="9">
        <v>53569</v>
      </c>
      <c r="AK5" s="9">
        <v>62096</v>
      </c>
      <c r="AL5" s="9">
        <v>57084</v>
      </c>
      <c r="AM5" s="9">
        <v>75548</v>
      </c>
      <c r="AN5" s="9">
        <v>90036</v>
      </c>
      <c r="AO5" s="9">
        <v>110367</v>
      </c>
      <c r="AP5" s="9">
        <v>92454</v>
      </c>
      <c r="AQ5" s="9">
        <v>98394</v>
      </c>
      <c r="AR5" s="9">
        <v>81506</v>
      </c>
      <c r="AS5" s="9">
        <v>91751</v>
      </c>
      <c r="AT5" s="9">
        <v>93581</v>
      </c>
      <c r="AU5" s="9">
        <v>89858</v>
      </c>
    </row>
    <row r="6" spans="1:49">
      <c r="A6" s="8" t="s">
        <v>1</v>
      </c>
      <c r="B6" s="9">
        <v>154.8613893799</v>
      </c>
      <c r="C6" s="9">
        <v>285.4987677419</v>
      </c>
      <c r="D6" s="9">
        <v>443.33</v>
      </c>
      <c r="E6" s="9">
        <v>563</v>
      </c>
      <c r="F6" s="9">
        <v>1179</v>
      </c>
      <c r="G6" s="9">
        <v>163</v>
      </c>
      <c r="H6" s="9">
        <v>909</v>
      </c>
      <c r="I6" s="9">
        <v>1077</v>
      </c>
      <c r="J6" s="9">
        <v>1158</v>
      </c>
      <c r="K6" s="9">
        <v>214</v>
      </c>
      <c r="L6" s="9">
        <v>211</v>
      </c>
      <c r="M6" s="9">
        <v>400</v>
      </c>
      <c r="N6" s="9">
        <v>529</v>
      </c>
      <c r="O6" s="9">
        <v>739</v>
      </c>
      <c r="P6" s="9">
        <v>433</v>
      </c>
      <c r="Q6" s="9">
        <v>718</v>
      </c>
      <c r="R6" s="9">
        <v>200</v>
      </c>
      <c r="S6" s="9">
        <v>514</v>
      </c>
      <c r="T6" s="9">
        <v>418</v>
      </c>
      <c r="U6" s="9">
        <v>760</v>
      </c>
      <c r="V6" s="9">
        <v>394</v>
      </c>
      <c r="W6" s="9">
        <v>512</v>
      </c>
      <c r="X6" s="9">
        <v>257</v>
      </c>
      <c r="Y6" s="9">
        <v>180</v>
      </c>
      <c r="Z6" s="9">
        <v>560</v>
      </c>
      <c r="AA6" s="9">
        <v>771</v>
      </c>
      <c r="AB6" s="9">
        <v>239</v>
      </c>
      <c r="AC6" s="9">
        <v>251</v>
      </c>
      <c r="AD6" s="9">
        <v>180</v>
      </c>
      <c r="AE6" s="9">
        <v>348</v>
      </c>
      <c r="AF6" s="9">
        <v>316</v>
      </c>
      <c r="AG6" s="9">
        <v>399</v>
      </c>
      <c r="AH6" s="9">
        <v>14799</v>
      </c>
      <c r="AI6" s="9">
        <v>21816</v>
      </c>
      <c r="AJ6" s="9">
        <v>29837</v>
      </c>
      <c r="AK6" s="9">
        <v>21021</v>
      </c>
      <c r="AL6" s="9">
        <v>870</v>
      </c>
      <c r="AM6" s="9">
        <v>579</v>
      </c>
      <c r="AN6" s="9">
        <v>144</v>
      </c>
      <c r="AO6" s="9">
        <v>1003</v>
      </c>
      <c r="AP6" s="9">
        <v>67</v>
      </c>
      <c r="AQ6" s="9">
        <v>30</v>
      </c>
      <c r="AR6" s="9">
        <v>575</v>
      </c>
      <c r="AS6" s="9">
        <v>1227</v>
      </c>
      <c r="AT6" s="9">
        <v>848</v>
      </c>
      <c r="AU6" s="9">
        <v>1919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12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</row>
    <row r="8" spans="1:49">
      <c r="A8" s="8" t="s">
        <v>2</v>
      </c>
      <c r="B8" s="9">
        <v>111518.59</v>
      </c>
      <c r="C8" s="9">
        <v>113680.971053068</v>
      </c>
      <c r="D8" s="9">
        <v>101719.86</v>
      </c>
      <c r="E8" s="9">
        <v>95787</v>
      </c>
      <c r="F8" s="9">
        <v>100915</v>
      </c>
      <c r="G8" s="9">
        <v>99232</v>
      </c>
      <c r="H8" s="9">
        <v>88396</v>
      </c>
      <c r="I8" s="9">
        <v>85787</v>
      </c>
      <c r="J8" s="9">
        <v>95618</v>
      </c>
      <c r="K8" s="9">
        <v>80646</v>
      </c>
      <c r="L8" s="9">
        <v>90737</v>
      </c>
      <c r="M8" s="9">
        <v>92350</v>
      </c>
      <c r="N8" s="9">
        <v>98524</v>
      </c>
      <c r="O8" s="9">
        <v>100618</v>
      </c>
      <c r="P8" s="9">
        <v>100104</v>
      </c>
      <c r="Q8" s="9">
        <v>101883</v>
      </c>
      <c r="R8" s="9">
        <v>108684</v>
      </c>
      <c r="S8" s="9">
        <v>103659</v>
      </c>
      <c r="T8" s="9">
        <v>87768</v>
      </c>
      <c r="U8" s="9">
        <v>98661</v>
      </c>
      <c r="V8" s="9">
        <v>109942</v>
      </c>
      <c r="W8" s="9">
        <v>105719</v>
      </c>
      <c r="X8" s="9">
        <v>105682</v>
      </c>
      <c r="Y8" s="9">
        <v>91976</v>
      </c>
      <c r="Z8" s="9">
        <v>86057</v>
      </c>
      <c r="AA8" s="9">
        <v>79442</v>
      </c>
      <c r="AB8" s="9">
        <v>86053</v>
      </c>
      <c r="AC8" s="9">
        <v>84105</v>
      </c>
      <c r="AD8" s="9">
        <v>103088</v>
      </c>
      <c r="AE8" s="9">
        <v>111847</v>
      </c>
      <c r="AF8" s="9">
        <v>116178</v>
      </c>
      <c r="AG8" s="9">
        <v>109615</v>
      </c>
      <c r="AH8" s="9">
        <v>129567</v>
      </c>
      <c r="AI8" s="9">
        <v>130861</v>
      </c>
      <c r="AJ8" s="9">
        <v>129714</v>
      </c>
      <c r="AK8" s="9">
        <v>131269</v>
      </c>
      <c r="AL8" s="9">
        <v>163764</v>
      </c>
      <c r="AM8" s="9">
        <v>147016</v>
      </c>
      <c r="AN8" s="9">
        <v>163620</v>
      </c>
      <c r="AO8" s="9">
        <v>163179</v>
      </c>
      <c r="AP8" s="9">
        <v>152973</v>
      </c>
      <c r="AQ8" s="9">
        <v>158699</v>
      </c>
      <c r="AR8" s="9">
        <v>170679</v>
      </c>
      <c r="AS8" s="9">
        <v>153742</v>
      </c>
      <c r="AT8" s="9">
        <v>179356</v>
      </c>
      <c r="AU8" s="9">
        <v>175147</v>
      </c>
    </row>
    <row r="9" spans="1:49">
      <c r="A9" s="8" t="s">
        <v>172</v>
      </c>
      <c r="B9" s="9">
        <v>17775.2240931696</v>
      </c>
      <c r="C9" s="9">
        <v>17772.565106542403</v>
      </c>
      <c r="D9" s="9">
        <v>20287.78</v>
      </c>
      <c r="E9" s="9">
        <v>20171</v>
      </c>
      <c r="F9" s="9">
        <v>19897</v>
      </c>
      <c r="G9" s="9">
        <v>19979</v>
      </c>
      <c r="H9" s="9">
        <v>32458</v>
      </c>
      <c r="I9" s="9">
        <v>17780</v>
      </c>
      <c r="J9" s="9">
        <v>17795</v>
      </c>
      <c r="K9" s="9">
        <v>17852</v>
      </c>
      <c r="L9" s="9">
        <v>17856</v>
      </c>
      <c r="M9" s="9">
        <v>17838</v>
      </c>
      <c r="N9" s="9">
        <v>17862</v>
      </c>
      <c r="O9" s="9">
        <v>17845</v>
      </c>
      <c r="P9" s="9">
        <v>17849</v>
      </c>
      <c r="Q9" s="9">
        <v>17863</v>
      </c>
      <c r="R9" s="9">
        <v>17964</v>
      </c>
      <c r="S9" s="9">
        <v>18130</v>
      </c>
      <c r="T9" s="9">
        <v>23454</v>
      </c>
      <c r="U9" s="9">
        <v>22734</v>
      </c>
      <c r="V9" s="9">
        <v>22583</v>
      </c>
      <c r="W9" s="9">
        <v>21576</v>
      </c>
      <c r="X9" s="9">
        <v>20960</v>
      </c>
      <c r="Y9" s="9">
        <v>22106</v>
      </c>
      <c r="Z9" s="9">
        <v>21576</v>
      </c>
      <c r="AA9" s="9">
        <v>20136</v>
      </c>
      <c r="AB9" s="9">
        <v>20039</v>
      </c>
      <c r="AC9" s="9">
        <v>19387</v>
      </c>
      <c r="AD9" s="9">
        <v>19237</v>
      </c>
      <c r="AE9" s="9">
        <v>18468</v>
      </c>
      <c r="AF9" s="9">
        <v>18169</v>
      </c>
      <c r="AG9" s="9">
        <v>18405</v>
      </c>
      <c r="AH9" s="9">
        <v>19615</v>
      </c>
      <c r="AI9" s="9">
        <v>31246</v>
      </c>
      <c r="AJ9" s="9">
        <v>29870</v>
      </c>
      <c r="AK9" s="9">
        <v>35302</v>
      </c>
      <c r="AL9" s="9">
        <v>44365</v>
      </c>
      <c r="AM9" s="9">
        <v>53065</v>
      </c>
      <c r="AN9" s="9">
        <v>31471</v>
      </c>
      <c r="AO9" s="9">
        <v>29756</v>
      </c>
      <c r="AP9" s="9">
        <v>29677</v>
      </c>
      <c r="AQ9" s="9">
        <v>29528</v>
      </c>
      <c r="AR9" s="9">
        <v>29621</v>
      </c>
      <c r="AS9" s="9">
        <v>28893</v>
      </c>
      <c r="AT9" s="9">
        <v>29332</v>
      </c>
      <c r="AU9" s="9">
        <v>30792</v>
      </c>
    </row>
    <row r="10" spans="1:49">
      <c r="A10" s="8" t="s">
        <v>173</v>
      </c>
      <c r="B10" s="9">
        <v>139747.374690442</v>
      </c>
      <c r="C10" s="9">
        <v>142106.57354532901</v>
      </c>
      <c r="D10" s="9">
        <v>143121.12</v>
      </c>
      <c r="E10" s="9">
        <v>128812</v>
      </c>
      <c r="F10" s="9">
        <v>122265</v>
      </c>
      <c r="G10" s="9">
        <v>133851</v>
      </c>
      <c r="H10" s="9">
        <v>121329</v>
      </c>
      <c r="I10" s="9">
        <v>113661</v>
      </c>
      <c r="J10" s="9">
        <v>109168</v>
      </c>
      <c r="K10" s="9">
        <v>117519</v>
      </c>
      <c r="L10" s="9">
        <v>116631</v>
      </c>
      <c r="M10" s="9">
        <v>118462</v>
      </c>
      <c r="N10" s="9">
        <v>133050</v>
      </c>
      <c r="O10" s="9">
        <v>142571</v>
      </c>
      <c r="P10" s="9">
        <v>129243</v>
      </c>
      <c r="Q10" s="9">
        <v>132773</v>
      </c>
      <c r="R10" s="9">
        <v>139528</v>
      </c>
      <c r="S10" s="9">
        <v>132725</v>
      </c>
      <c r="T10" s="9">
        <v>142939</v>
      </c>
      <c r="U10" s="9">
        <v>146602</v>
      </c>
      <c r="V10" s="9">
        <v>139302</v>
      </c>
      <c r="W10" s="9">
        <v>138212</v>
      </c>
      <c r="X10" s="9">
        <v>136313</v>
      </c>
      <c r="Y10" s="9">
        <v>136187</v>
      </c>
      <c r="Z10" s="9">
        <v>122056</v>
      </c>
      <c r="AA10" s="9">
        <v>118147</v>
      </c>
      <c r="AB10" s="9">
        <v>117872</v>
      </c>
      <c r="AC10" s="9">
        <v>128731</v>
      </c>
      <c r="AD10" s="9">
        <v>131643</v>
      </c>
      <c r="AE10" s="9">
        <v>146865</v>
      </c>
      <c r="AF10" s="9">
        <v>168272</v>
      </c>
      <c r="AG10" s="9">
        <v>173039</v>
      </c>
      <c r="AH10" s="9">
        <v>175729</v>
      </c>
      <c r="AI10" s="9">
        <v>183197</v>
      </c>
      <c r="AJ10" s="9">
        <v>175976</v>
      </c>
      <c r="AK10" s="9">
        <v>178711</v>
      </c>
      <c r="AL10" s="9">
        <v>186321</v>
      </c>
      <c r="AM10" s="9">
        <v>187218</v>
      </c>
      <c r="AN10" s="9">
        <v>187250</v>
      </c>
      <c r="AO10" s="9">
        <v>183444</v>
      </c>
      <c r="AP10" s="9">
        <v>190950</v>
      </c>
      <c r="AQ10" s="9">
        <v>180779</v>
      </c>
      <c r="AR10" s="9">
        <v>199300</v>
      </c>
      <c r="AS10" s="9">
        <v>204527</v>
      </c>
      <c r="AT10" s="9">
        <v>200773</v>
      </c>
      <c r="AU10" s="9">
        <v>204765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8" t="s">
        <v>174</v>
      </c>
      <c r="B12" s="9">
        <v>5750.4156872273006</v>
      </c>
      <c r="C12" s="9">
        <v>5294.2886410255005</v>
      </c>
      <c r="D12" s="9">
        <v>6719.07</v>
      </c>
      <c r="E12" s="9">
        <v>5720</v>
      </c>
      <c r="F12" s="9">
        <v>3672</v>
      </c>
      <c r="G12" s="9">
        <v>2557</v>
      </c>
      <c r="H12" s="9">
        <v>2332</v>
      </c>
      <c r="I12" s="9">
        <v>2731</v>
      </c>
      <c r="J12" s="9">
        <v>3692</v>
      </c>
      <c r="K12" s="9">
        <v>2399</v>
      </c>
      <c r="L12" s="9">
        <v>3583</v>
      </c>
      <c r="M12" s="9">
        <v>4534</v>
      </c>
      <c r="N12" s="9">
        <v>5087</v>
      </c>
      <c r="O12" s="9">
        <v>6244</v>
      </c>
      <c r="P12" s="9">
        <v>7491</v>
      </c>
      <c r="Q12" s="9">
        <v>6573</v>
      </c>
      <c r="R12" s="9">
        <v>6223</v>
      </c>
      <c r="S12" s="9">
        <v>6017</v>
      </c>
      <c r="T12" s="9">
        <v>6054</v>
      </c>
      <c r="U12" s="9">
        <v>6823</v>
      </c>
      <c r="V12" s="9">
        <v>6217</v>
      </c>
      <c r="W12" s="9">
        <v>5399</v>
      </c>
      <c r="X12" s="9">
        <v>5322</v>
      </c>
      <c r="Y12" s="9">
        <v>5534</v>
      </c>
      <c r="Z12" s="9">
        <v>5341</v>
      </c>
      <c r="AA12" s="9">
        <v>4908</v>
      </c>
      <c r="AB12" s="9">
        <v>5128</v>
      </c>
      <c r="AC12" s="9">
        <v>4701</v>
      </c>
      <c r="AD12" s="9">
        <v>4097</v>
      </c>
      <c r="AE12" s="9">
        <v>3782</v>
      </c>
      <c r="AF12" s="9">
        <v>4355</v>
      </c>
      <c r="AG12" s="9">
        <v>6151</v>
      </c>
      <c r="AH12" s="9">
        <v>6068</v>
      </c>
      <c r="AI12" s="9">
        <v>5754</v>
      </c>
      <c r="AJ12" s="9">
        <v>5867</v>
      </c>
      <c r="AK12" s="9">
        <v>5649</v>
      </c>
      <c r="AL12" s="9">
        <v>5948</v>
      </c>
      <c r="AM12" s="9">
        <v>13947</v>
      </c>
      <c r="AN12" s="9">
        <v>17758</v>
      </c>
      <c r="AO12" s="9">
        <v>5686</v>
      </c>
      <c r="AP12" s="9">
        <v>6421</v>
      </c>
      <c r="AQ12" s="9">
        <v>10845</v>
      </c>
      <c r="AR12" s="9">
        <v>10993</v>
      </c>
      <c r="AS12" s="9">
        <v>13176</v>
      </c>
      <c r="AT12" s="9">
        <v>12868</v>
      </c>
      <c r="AU12" s="9">
        <v>13763</v>
      </c>
    </row>
    <row r="13" spans="1:49" ht="52">
      <c r="A13" s="10" t="s">
        <v>175</v>
      </c>
      <c r="B13" s="11">
        <v>352991.14449420379</v>
      </c>
      <c r="C13" s="11">
        <v>350988.63711370679</v>
      </c>
      <c r="D13" s="11">
        <v>315643.59000000003</v>
      </c>
      <c r="E13" s="11">
        <v>298092</v>
      </c>
      <c r="F13" s="11">
        <v>287670</v>
      </c>
      <c r="G13" s="11">
        <v>297753</v>
      </c>
      <c r="H13" s="11">
        <v>277348</v>
      </c>
      <c r="I13" s="11">
        <v>258005</v>
      </c>
      <c r="J13" s="11">
        <v>264013</v>
      </c>
      <c r="K13" s="11">
        <v>260120</v>
      </c>
      <c r="L13" s="11">
        <v>264899</v>
      </c>
      <c r="M13" s="11">
        <v>285252</v>
      </c>
      <c r="N13" s="11">
        <v>310055</v>
      </c>
      <c r="O13" s="11">
        <v>331622</v>
      </c>
      <c r="P13" s="11">
        <v>315519</v>
      </c>
      <c r="Q13" s="11">
        <v>317713</v>
      </c>
      <c r="R13" s="11">
        <v>329962</v>
      </c>
      <c r="S13" s="11">
        <v>328276</v>
      </c>
      <c r="T13" s="11">
        <v>313254</v>
      </c>
      <c r="U13" s="11">
        <v>340566</v>
      </c>
      <c r="V13" s="11">
        <v>338525</v>
      </c>
      <c r="W13" s="11">
        <v>354243</v>
      </c>
      <c r="X13" s="11">
        <v>331706</v>
      </c>
      <c r="Y13" s="11">
        <v>315999</v>
      </c>
      <c r="Z13" s="11">
        <v>296942</v>
      </c>
      <c r="AA13" s="11">
        <v>290780</v>
      </c>
      <c r="AB13" s="11">
        <v>296988</v>
      </c>
      <c r="AC13" s="11">
        <v>311899</v>
      </c>
      <c r="AD13" s="11">
        <v>320685</v>
      </c>
      <c r="AE13" s="11">
        <v>359618</v>
      </c>
      <c r="AF13" s="11">
        <v>371797</v>
      </c>
      <c r="AG13" s="11">
        <v>364220</v>
      </c>
      <c r="AH13" s="11">
        <v>398914</v>
      </c>
      <c r="AI13" s="11">
        <v>425525</v>
      </c>
      <c r="AJ13" s="11">
        <v>424833</v>
      </c>
      <c r="AK13" s="11">
        <v>434048</v>
      </c>
      <c r="AL13" s="11">
        <v>458352</v>
      </c>
      <c r="AM13" s="11">
        <v>477373</v>
      </c>
      <c r="AN13" s="11">
        <v>490279</v>
      </c>
      <c r="AO13" s="11">
        <v>493435</v>
      </c>
      <c r="AP13" s="11">
        <v>472542</v>
      </c>
      <c r="AQ13" s="11">
        <v>478275</v>
      </c>
      <c r="AR13" s="11">
        <v>492674</v>
      </c>
      <c r="AS13" s="11">
        <v>493316</v>
      </c>
      <c r="AT13" s="11">
        <v>516758</v>
      </c>
      <c r="AU13" s="11">
        <v>516244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2044</v>
      </c>
      <c r="R14" s="9">
        <v>2090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5325</v>
      </c>
      <c r="Z14" s="9">
        <v>0</v>
      </c>
      <c r="AA14" s="9">
        <v>0</v>
      </c>
      <c r="AB14" s="9">
        <v>30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9" ht="39">
      <c r="A16" s="10" t="s">
        <v>4</v>
      </c>
      <c r="B16" s="9">
        <v>0</v>
      </c>
      <c r="C16" s="9">
        <v>0</v>
      </c>
      <c r="D16" s="9">
        <v>0</v>
      </c>
      <c r="E16" s="11">
        <v>2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2044</v>
      </c>
      <c r="R16" s="11">
        <v>2090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5325</v>
      </c>
      <c r="Z16" s="11">
        <v>0</v>
      </c>
      <c r="AA16" s="11">
        <v>0</v>
      </c>
      <c r="AB16" s="11">
        <v>30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>
      <c r="A17" s="10" t="s">
        <v>5</v>
      </c>
      <c r="B17" s="11">
        <v>352991.14449420379</v>
      </c>
      <c r="C17" s="11">
        <v>350988.63711370679</v>
      </c>
      <c r="D17" s="11">
        <v>315643.59000000003</v>
      </c>
      <c r="E17" s="11">
        <v>298094</v>
      </c>
      <c r="F17" s="11">
        <v>287670</v>
      </c>
      <c r="G17" s="11">
        <v>297753</v>
      </c>
      <c r="H17" s="11">
        <v>277348</v>
      </c>
      <c r="I17" s="11">
        <v>258005</v>
      </c>
      <c r="J17" s="11">
        <v>264013</v>
      </c>
      <c r="K17" s="11">
        <v>260120</v>
      </c>
      <c r="L17" s="11">
        <v>264899</v>
      </c>
      <c r="M17" s="11">
        <v>285252</v>
      </c>
      <c r="N17" s="11">
        <v>310055</v>
      </c>
      <c r="O17" s="11">
        <v>331622</v>
      </c>
      <c r="P17" s="11">
        <v>315519</v>
      </c>
      <c r="Q17" s="11">
        <v>319757</v>
      </c>
      <c r="R17" s="11">
        <v>332052</v>
      </c>
      <c r="S17" s="11">
        <v>328276</v>
      </c>
      <c r="T17" s="11">
        <v>313254</v>
      </c>
      <c r="U17" s="11">
        <v>340566</v>
      </c>
      <c r="V17" s="11">
        <v>338525</v>
      </c>
      <c r="W17" s="11">
        <v>354243</v>
      </c>
      <c r="X17" s="11">
        <v>331706</v>
      </c>
      <c r="Y17" s="11">
        <v>321324</v>
      </c>
      <c r="Z17" s="11">
        <v>296942</v>
      </c>
      <c r="AA17" s="11">
        <v>290780</v>
      </c>
      <c r="AB17" s="11">
        <v>297018</v>
      </c>
      <c r="AC17" s="11">
        <v>311899</v>
      </c>
      <c r="AD17" s="11">
        <v>320685</v>
      </c>
      <c r="AE17" s="11">
        <v>359618</v>
      </c>
      <c r="AF17" s="11">
        <v>371797</v>
      </c>
      <c r="AG17" s="11">
        <v>364220</v>
      </c>
      <c r="AH17" s="11">
        <v>398914</v>
      </c>
      <c r="AI17" s="11">
        <v>425525</v>
      </c>
      <c r="AJ17" s="11">
        <v>424833</v>
      </c>
      <c r="AK17" s="11">
        <v>434048</v>
      </c>
      <c r="AL17" s="11">
        <v>458352</v>
      </c>
      <c r="AM17" s="11">
        <v>477373</v>
      </c>
      <c r="AN17" s="11">
        <v>490279</v>
      </c>
      <c r="AO17" s="11">
        <v>493435</v>
      </c>
      <c r="AP17" s="11">
        <v>472542</v>
      </c>
      <c r="AQ17" s="11">
        <v>478275</v>
      </c>
      <c r="AR17" s="11">
        <v>492674</v>
      </c>
      <c r="AS17" s="11">
        <v>493316</v>
      </c>
      <c r="AT17" s="11">
        <v>516758</v>
      </c>
      <c r="AU17" s="11">
        <v>516244</v>
      </c>
    </row>
    <row r="18" spans="1:47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>
      <c r="A19" s="14" t="s">
        <v>6</v>
      </c>
      <c r="B19" s="9">
        <v>887.62727739330001</v>
      </c>
      <c r="C19" s="9">
        <v>882.56839151250006</v>
      </c>
      <c r="D19" s="9">
        <v>814.3</v>
      </c>
      <c r="E19" s="9">
        <v>784</v>
      </c>
      <c r="F19" s="9">
        <v>694</v>
      </c>
      <c r="G19" s="9">
        <v>721</v>
      </c>
      <c r="H19" s="9">
        <v>722</v>
      </c>
      <c r="I19" s="9">
        <v>705</v>
      </c>
      <c r="J19" s="9">
        <v>736</v>
      </c>
      <c r="K19" s="9">
        <v>716</v>
      </c>
      <c r="L19" s="9">
        <v>726</v>
      </c>
      <c r="M19" s="9">
        <v>681</v>
      </c>
      <c r="N19" s="9">
        <v>692</v>
      </c>
      <c r="O19" s="9">
        <v>739</v>
      </c>
      <c r="P19" s="9">
        <v>763</v>
      </c>
      <c r="Q19" s="9">
        <v>777</v>
      </c>
      <c r="R19" s="9">
        <v>1412</v>
      </c>
      <c r="S19" s="9">
        <v>8407</v>
      </c>
      <c r="T19" s="9">
        <v>9061</v>
      </c>
      <c r="U19" s="9">
        <v>11067</v>
      </c>
      <c r="V19" s="9">
        <v>13535</v>
      </c>
      <c r="W19" s="9">
        <v>11856</v>
      </c>
      <c r="X19" s="9">
        <v>17126</v>
      </c>
      <c r="Y19" s="9">
        <v>13400</v>
      </c>
      <c r="Z19" s="9">
        <v>16163</v>
      </c>
      <c r="AA19" s="9">
        <v>13145</v>
      </c>
      <c r="AB19" s="9">
        <v>7765</v>
      </c>
      <c r="AC19" s="9">
        <v>1317</v>
      </c>
      <c r="AD19" s="9">
        <v>7423</v>
      </c>
      <c r="AE19" s="9">
        <v>6229</v>
      </c>
      <c r="AF19" s="9">
        <v>9360</v>
      </c>
      <c r="AG19" s="9">
        <v>12274</v>
      </c>
      <c r="AH19" s="9">
        <v>507</v>
      </c>
      <c r="AI19" s="9">
        <v>479</v>
      </c>
      <c r="AJ19" s="9">
        <v>448</v>
      </c>
      <c r="AK19" s="9">
        <v>490</v>
      </c>
      <c r="AL19" s="9">
        <v>496</v>
      </c>
      <c r="AM19" s="9">
        <v>499</v>
      </c>
      <c r="AN19" s="9">
        <v>483</v>
      </c>
      <c r="AO19" s="9">
        <v>506</v>
      </c>
      <c r="AP19" s="9">
        <v>494</v>
      </c>
      <c r="AQ19" s="9">
        <v>490</v>
      </c>
      <c r="AR19" s="9">
        <v>510</v>
      </c>
      <c r="AS19" s="9">
        <v>475</v>
      </c>
      <c r="AT19" s="9">
        <v>494</v>
      </c>
      <c r="AU19" s="9">
        <v>538</v>
      </c>
    </row>
    <row r="20" spans="1:47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>
      <c r="A21" s="12" t="s">
        <v>179</v>
      </c>
      <c r="B21" s="9">
        <v>3665.5118055541998</v>
      </c>
      <c r="C21" s="9">
        <v>4006.9038508236999</v>
      </c>
      <c r="D21" s="9">
        <v>3667.19</v>
      </c>
      <c r="E21" s="9">
        <v>3629</v>
      </c>
      <c r="F21" s="9">
        <v>2660</v>
      </c>
      <c r="G21" s="9">
        <v>2611</v>
      </c>
      <c r="H21" s="9">
        <v>2320</v>
      </c>
      <c r="I21" s="9">
        <v>2776</v>
      </c>
      <c r="J21" s="9">
        <v>3043</v>
      </c>
      <c r="K21" s="9">
        <v>3263</v>
      </c>
      <c r="L21" s="9">
        <v>3171</v>
      </c>
      <c r="M21" s="9">
        <v>3045</v>
      </c>
      <c r="N21" s="9">
        <v>2246</v>
      </c>
      <c r="O21" s="9">
        <v>2392</v>
      </c>
      <c r="P21" s="9">
        <v>2187</v>
      </c>
      <c r="Q21" s="9">
        <v>4566</v>
      </c>
      <c r="R21" s="9">
        <v>3818</v>
      </c>
      <c r="S21" s="9">
        <v>3463</v>
      </c>
      <c r="T21" s="9">
        <v>3089</v>
      </c>
      <c r="U21" s="9">
        <v>2468</v>
      </c>
      <c r="V21" s="9">
        <v>2281</v>
      </c>
      <c r="W21" s="9">
        <v>2124</v>
      </c>
      <c r="X21" s="9">
        <v>8765</v>
      </c>
      <c r="Y21" s="9">
        <v>9684</v>
      </c>
      <c r="Z21" s="9">
        <v>7566</v>
      </c>
      <c r="AA21" s="9">
        <v>7437</v>
      </c>
      <c r="AB21" s="9">
        <v>3653</v>
      </c>
      <c r="AC21" s="9">
        <v>3830</v>
      </c>
      <c r="AD21" s="9">
        <v>2911</v>
      </c>
      <c r="AE21" s="9">
        <v>2566</v>
      </c>
      <c r="AF21" s="9">
        <v>2301</v>
      </c>
      <c r="AG21" s="9">
        <v>787</v>
      </c>
      <c r="AH21" s="9">
        <v>967</v>
      </c>
      <c r="AI21" s="9">
        <v>930</v>
      </c>
      <c r="AJ21" s="9">
        <v>794</v>
      </c>
      <c r="AK21" s="9">
        <v>854</v>
      </c>
      <c r="AL21" s="9">
        <v>2624</v>
      </c>
      <c r="AM21" s="9">
        <v>2517</v>
      </c>
      <c r="AN21" s="9">
        <v>2355</v>
      </c>
      <c r="AO21" s="9">
        <v>2360</v>
      </c>
      <c r="AP21" s="9">
        <v>2152</v>
      </c>
      <c r="AQ21" s="9">
        <v>1975</v>
      </c>
      <c r="AR21" s="9">
        <v>1821</v>
      </c>
      <c r="AS21" s="9">
        <v>1924</v>
      </c>
      <c r="AT21" s="9">
        <v>2432</v>
      </c>
      <c r="AU21" s="9">
        <v>2413</v>
      </c>
    </row>
    <row r="22" spans="1:47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15591</v>
      </c>
      <c r="J22" s="9">
        <v>18865</v>
      </c>
      <c r="K22" s="9">
        <v>22256</v>
      </c>
      <c r="L22" s="9">
        <v>22565</v>
      </c>
      <c r="M22" s="9">
        <v>22976</v>
      </c>
      <c r="N22" s="9">
        <v>23530</v>
      </c>
      <c r="O22" s="9">
        <v>24842</v>
      </c>
      <c r="P22" s="9">
        <v>26473</v>
      </c>
      <c r="Q22" s="9">
        <v>23104</v>
      </c>
      <c r="R22" s="9">
        <v>25190</v>
      </c>
      <c r="S22" s="9">
        <v>25066</v>
      </c>
      <c r="T22" s="9">
        <v>23589</v>
      </c>
      <c r="U22" s="9">
        <v>21932</v>
      </c>
      <c r="V22" s="9">
        <v>21609</v>
      </c>
      <c r="W22" s="9">
        <v>21895</v>
      </c>
      <c r="X22" s="9">
        <v>21162</v>
      </c>
      <c r="Y22" s="9">
        <v>20567</v>
      </c>
      <c r="Z22" s="9">
        <v>20217</v>
      </c>
      <c r="AA22" s="9">
        <v>20655</v>
      </c>
      <c r="AB22" s="9">
        <v>21416</v>
      </c>
      <c r="AC22" s="9">
        <v>22211</v>
      </c>
      <c r="AD22" s="9">
        <v>22226</v>
      </c>
      <c r="AE22" s="9">
        <v>22248</v>
      </c>
      <c r="AF22" s="9">
        <v>22265</v>
      </c>
      <c r="AG22" s="9">
        <v>22264</v>
      </c>
      <c r="AH22" s="9">
        <v>22284</v>
      </c>
      <c r="AI22" s="9">
        <v>22306</v>
      </c>
      <c r="AJ22" s="9">
        <v>22332</v>
      </c>
      <c r="AK22" s="9">
        <v>22379</v>
      </c>
      <c r="AL22" s="9">
        <v>22401</v>
      </c>
      <c r="AM22" s="9">
        <v>22442</v>
      </c>
      <c r="AN22" s="9">
        <v>22491</v>
      </c>
      <c r="AO22" s="9">
        <v>22500</v>
      </c>
      <c r="AP22" s="9">
        <v>22561</v>
      </c>
      <c r="AQ22" s="9">
        <v>22624</v>
      </c>
      <c r="AR22" s="9">
        <v>22694</v>
      </c>
      <c r="AS22" s="9">
        <v>22683</v>
      </c>
      <c r="AT22" s="9">
        <v>22744</v>
      </c>
      <c r="AU22" s="9">
        <v>22811</v>
      </c>
    </row>
    <row r="23" spans="1:47">
      <c r="A23" s="12" t="s">
        <v>8</v>
      </c>
      <c r="B23" s="9">
        <v>-4.43061368082454E-6</v>
      </c>
      <c r="C23" s="9">
        <v>1.05569391998907E-4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853</v>
      </c>
      <c r="N23" s="9">
        <v>865</v>
      </c>
      <c r="O23" s="9">
        <v>6375</v>
      </c>
      <c r="P23" s="9">
        <v>6592</v>
      </c>
      <c r="Q23" s="9">
        <v>6040</v>
      </c>
      <c r="R23" s="9">
        <v>5814</v>
      </c>
      <c r="S23" s="9">
        <v>5498</v>
      </c>
      <c r="T23" s="9">
        <v>29937</v>
      </c>
      <c r="U23" s="9">
        <v>29649</v>
      </c>
      <c r="V23" s="9">
        <v>29753</v>
      </c>
      <c r="W23" s="9">
        <v>30078</v>
      </c>
      <c r="X23" s="9">
        <v>28254</v>
      </c>
      <c r="Y23" s="9">
        <v>30108</v>
      </c>
      <c r="Z23" s="9">
        <v>24872</v>
      </c>
      <c r="AA23" s="9">
        <v>26056</v>
      </c>
      <c r="AB23" s="9">
        <v>26830</v>
      </c>
      <c r="AC23" s="9">
        <v>30077</v>
      </c>
      <c r="AD23" s="9">
        <v>29687</v>
      </c>
      <c r="AE23" s="9">
        <v>30259</v>
      </c>
      <c r="AF23" s="9">
        <v>29325</v>
      </c>
      <c r="AG23" s="9">
        <v>28960</v>
      </c>
      <c r="AH23" s="9">
        <v>31730</v>
      </c>
      <c r="AI23" s="9">
        <v>30263</v>
      </c>
      <c r="AJ23" s="9">
        <v>28796</v>
      </c>
      <c r="AK23" s="9">
        <v>31545</v>
      </c>
      <c r="AL23" s="9">
        <v>30985</v>
      </c>
      <c r="AM23" s="9">
        <v>30052</v>
      </c>
      <c r="AN23" s="9">
        <v>9073</v>
      </c>
      <c r="AO23" s="9">
        <v>9830</v>
      </c>
      <c r="AP23" s="9">
        <v>9770</v>
      </c>
      <c r="AQ23" s="9">
        <v>10004</v>
      </c>
      <c r="AR23" s="9">
        <v>10519</v>
      </c>
      <c r="AS23" s="9">
        <v>10343</v>
      </c>
      <c r="AT23" s="9">
        <v>11234</v>
      </c>
      <c r="AU23" s="9">
        <v>12010</v>
      </c>
    </row>
    <row r="24" spans="1:47">
      <c r="A24" s="12" t="s">
        <v>9</v>
      </c>
      <c r="B24" s="9">
        <v>544981.06999999995</v>
      </c>
      <c r="C24" s="9">
        <v>544293.85238676798</v>
      </c>
      <c r="D24" s="9">
        <v>521080.13</v>
      </c>
      <c r="E24" s="9">
        <v>531075</v>
      </c>
      <c r="F24" s="9">
        <v>529195</v>
      </c>
      <c r="G24" s="9">
        <v>528909</v>
      </c>
      <c r="H24" s="9">
        <v>528988</v>
      </c>
      <c r="I24" s="9">
        <v>527636</v>
      </c>
      <c r="J24" s="9">
        <v>526914</v>
      </c>
      <c r="K24" s="9">
        <v>525540</v>
      </c>
      <c r="L24" s="9">
        <v>524847</v>
      </c>
      <c r="M24" s="9">
        <v>523925</v>
      </c>
      <c r="N24" s="9">
        <v>523461</v>
      </c>
      <c r="O24" s="9">
        <v>524652</v>
      </c>
      <c r="P24" s="9">
        <v>524990</v>
      </c>
      <c r="Q24" s="9">
        <v>514340</v>
      </c>
      <c r="R24" s="9">
        <v>525064</v>
      </c>
      <c r="S24" s="9">
        <v>523953</v>
      </c>
      <c r="T24" s="9">
        <v>513294</v>
      </c>
      <c r="U24" s="9">
        <v>512966</v>
      </c>
      <c r="V24" s="9">
        <v>511853</v>
      </c>
      <c r="W24" s="9">
        <v>511599</v>
      </c>
      <c r="X24" s="9">
        <v>510764</v>
      </c>
      <c r="Y24" s="9">
        <v>511574</v>
      </c>
      <c r="Z24" s="9">
        <v>508866</v>
      </c>
      <c r="AA24" s="9">
        <v>509447</v>
      </c>
      <c r="AB24" s="9">
        <v>509601</v>
      </c>
      <c r="AC24" s="9">
        <v>510778</v>
      </c>
      <c r="AD24" s="9">
        <v>509294</v>
      </c>
      <c r="AE24" s="9">
        <v>509705</v>
      </c>
      <c r="AF24" s="9">
        <v>508274</v>
      </c>
      <c r="AG24" s="9">
        <v>507666</v>
      </c>
      <c r="AH24" s="9">
        <v>507687</v>
      </c>
      <c r="AI24" s="9">
        <v>505963</v>
      </c>
      <c r="AJ24" s="9">
        <v>504090</v>
      </c>
      <c r="AK24" s="9">
        <v>505270</v>
      </c>
      <c r="AL24" s="9">
        <v>505202</v>
      </c>
      <c r="AM24" s="9">
        <v>505080</v>
      </c>
      <c r="AN24" s="9">
        <v>503629</v>
      </c>
      <c r="AO24" s="9">
        <v>505030</v>
      </c>
      <c r="AP24" s="9">
        <v>503722</v>
      </c>
      <c r="AQ24" s="9">
        <v>563605</v>
      </c>
      <c r="AR24" s="9">
        <v>535649</v>
      </c>
      <c r="AS24" s="9">
        <v>535599</v>
      </c>
      <c r="AT24" s="9">
        <v>536555</v>
      </c>
      <c r="AU24" s="9">
        <v>538157</v>
      </c>
    </row>
    <row r="25" spans="1:47">
      <c r="A25" s="12" t="s">
        <v>10</v>
      </c>
      <c r="B25" s="9">
        <v>179342.23582</v>
      </c>
      <c r="C25" s="9">
        <v>179342.23582</v>
      </c>
      <c r="D25" s="9">
        <v>187828.59</v>
      </c>
      <c r="E25" s="9">
        <v>179343</v>
      </c>
      <c r="F25" s="9">
        <v>179343</v>
      </c>
      <c r="G25" s="9">
        <v>179343</v>
      </c>
      <c r="H25" s="9">
        <v>179343</v>
      </c>
      <c r="I25" s="9">
        <v>179343</v>
      </c>
      <c r="J25" s="9">
        <v>179343</v>
      </c>
      <c r="K25" s="9">
        <v>179343</v>
      </c>
      <c r="L25" s="9">
        <v>179343</v>
      </c>
      <c r="M25" s="9">
        <v>179343</v>
      </c>
      <c r="N25" s="9">
        <v>179343</v>
      </c>
      <c r="O25" s="9">
        <v>179343</v>
      </c>
      <c r="P25" s="9">
        <v>179343</v>
      </c>
      <c r="Q25" s="9">
        <v>187829</v>
      </c>
      <c r="R25" s="9">
        <v>179343</v>
      </c>
      <c r="S25" s="9">
        <v>179343</v>
      </c>
      <c r="T25" s="9">
        <v>187829</v>
      </c>
      <c r="U25" s="9">
        <v>187829</v>
      </c>
      <c r="V25" s="9">
        <v>187829</v>
      </c>
      <c r="W25" s="9">
        <v>187829</v>
      </c>
      <c r="X25" s="9">
        <v>187829</v>
      </c>
      <c r="Y25" s="9">
        <v>187829</v>
      </c>
      <c r="Z25" s="9">
        <v>187829</v>
      </c>
      <c r="AA25" s="9">
        <v>187829</v>
      </c>
      <c r="AB25" s="9">
        <v>187829</v>
      </c>
      <c r="AC25" s="9">
        <v>187829</v>
      </c>
      <c r="AD25" s="9">
        <v>187829</v>
      </c>
      <c r="AE25" s="9">
        <v>187829</v>
      </c>
      <c r="AF25" s="9">
        <v>187829</v>
      </c>
      <c r="AG25" s="9">
        <v>187829</v>
      </c>
      <c r="AH25" s="9">
        <v>187829</v>
      </c>
      <c r="AI25" s="9">
        <v>187829</v>
      </c>
      <c r="AJ25" s="9">
        <v>187829</v>
      </c>
      <c r="AK25" s="9">
        <v>187829</v>
      </c>
      <c r="AL25" s="9">
        <v>187829</v>
      </c>
      <c r="AM25" s="9">
        <v>187829</v>
      </c>
      <c r="AN25" s="9">
        <v>269031</v>
      </c>
      <c r="AO25" s="9">
        <v>279455</v>
      </c>
      <c r="AP25" s="9">
        <v>279455</v>
      </c>
      <c r="AQ25" s="9">
        <v>193480</v>
      </c>
      <c r="AR25" s="9">
        <v>201496</v>
      </c>
      <c r="AS25" s="9">
        <v>200392</v>
      </c>
      <c r="AT25" s="9">
        <v>200392</v>
      </c>
      <c r="AU25" s="9">
        <v>200392</v>
      </c>
    </row>
    <row r="26" spans="1:47">
      <c r="A26" s="12" t="s">
        <v>181</v>
      </c>
      <c r="B26" s="9">
        <v>277592.88</v>
      </c>
      <c r="C26" s="9">
        <v>283699.88299999997</v>
      </c>
      <c r="D26" s="9">
        <v>279083.09999999998</v>
      </c>
      <c r="E26" s="9">
        <v>267508</v>
      </c>
      <c r="F26" s="9">
        <v>254517</v>
      </c>
      <c r="G26" s="9">
        <v>258697</v>
      </c>
      <c r="H26" s="9">
        <v>248260</v>
      </c>
      <c r="I26" s="9">
        <v>248140</v>
      </c>
      <c r="J26" s="9">
        <v>256604</v>
      </c>
      <c r="K26" s="9">
        <v>258543</v>
      </c>
      <c r="L26" s="9">
        <v>261791</v>
      </c>
      <c r="M26" s="9">
        <v>255400</v>
      </c>
      <c r="N26" s="9">
        <v>259271</v>
      </c>
      <c r="O26" s="9">
        <v>261391</v>
      </c>
      <c r="P26" s="9">
        <v>264697</v>
      </c>
      <c r="Q26" s="9">
        <v>257700</v>
      </c>
      <c r="R26" s="9">
        <v>257264</v>
      </c>
      <c r="S26" s="9">
        <v>240721</v>
      </c>
      <c r="T26" s="9">
        <v>241747</v>
      </c>
      <c r="U26" s="9">
        <v>243094</v>
      </c>
      <c r="V26" s="9">
        <v>241549</v>
      </c>
      <c r="W26" s="9">
        <v>243152</v>
      </c>
      <c r="X26" s="9">
        <v>237061</v>
      </c>
      <c r="Y26" s="9">
        <v>226117</v>
      </c>
      <c r="Z26" s="9">
        <v>205838</v>
      </c>
      <c r="AA26" s="9">
        <v>208292</v>
      </c>
      <c r="AB26" s="9">
        <v>204887</v>
      </c>
      <c r="AC26" s="9">
        <v>213322</v>
      </c>
      <c r="AD26" s="9">
        <v>202844</v>
      </c>
      <c r="AE26" s="9">
        <v>200722</v>
      </c>
      <c r="AF26" s="9">
        <v>192638</v>
      </c>
      <c r="AG26" s="9">
        <v>191941</v>
      </c>
      <c r="AH26" s="9">
        <v>191953</v>
      </c>
      <c r="AI26" s="9">
        <v>184218</v>
      </c>
      <c r="AJ26" s="9">
        <v>175324</v>
      </c>
      <c r="AK26" s="9">
        <v>185549</v>
      </c>
      <c r="AL26" s="9">
        <v>186299</v>
      </c>
      <c r="AM26" s="9">
        <v>187572</v>
      </c>
      <c r="AN26" s="9">
        <v>199823</v>
      </c>
      <c r="AO26" s="9">
        <v>216156</v>
      </c>
      <c r="AP26" s="9">
        <v>208413</v>
      </c>
      <c r="AQ26" s="9">
        <v>244086</v>
      </c>
      <c r="AR26" s="9">
        <v>254063</v>
      </c>
      <c r="AS26" s="9">
        <v>249751</v>
      </c>
      <c r="AT26" s="9">
        <v>254025</v>
      </c>
      <c r="AU26" s="9">
        <v>266924</v>
      </c>
    </row>
    <row r="27" spans="1:47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12619</v>
      </c>
      <c r="Z29" s="9">
        <v>11279</v>
      </c>
      <c r="AA29" s="9">
        <v>11231</v>
      </c>
      <c r="AB29" s="9">
        <v>10861</v>
      </c>
      <c r="AC29" s="9">
        <v>10980</v>
      </c>
      <c r="AD29" s="9">
        <v>10880</v>
      </c>
      <c r="AE29" s="9">
        <v>10561</v>
      </c>
      <c r="AF29" s="9">
        <v>10109</v>
      </c>
      <c r="AG29" s="9">
        <v>9696</v>
      </c>
      <c r="AH29" s="9">
        <v>9423</v>
      </c>
      <c r="AI29" s="9">
        <v>8689</v>
      </c>
      <c r="AJ29" s="9">
        <v>8190</v>
      </c>
      <c r="AK29" s="9">
        <v>8721</v>
      </c>
      <c r="AL29" s="9">
        <v>8546</v>
      </c>
      <c r="AM29" s="9">
        <v>8448</v>
      </c>
      <c r="AN29" s="9">
        <v>9968</v>
      </c>
      <c r="AO29" s="9">
        <v>9835</v>
      </c>
      <c r="AP29" s="9">
        <v>9926</v>
      </c>
      <c r="AQ29" s="9">
        <v>10215</v>
      </c>
      <c r="AR29" s="9">
        <v>9914</v>
      </c>
      <c r="AS29" s="9">
        <v>9356</v>
      </c>
      <c r="AT29" s="9">
        <v>9889</v>
      </c>
      <c r="AU29" s="9">
        <v>11148</v>
      </c>
    </row>
    <row r="30" spans="1:47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603</v>
      </c>
      <c r="AB30" s="9">
        <v>616</v>
      </c>
      <c r="AC30" s="9">
        <v>501</v>
      </c>
      <c r="AD30" s="9">
        <v>501</v>
      </c>
      <c r="AE30" s="9">
        <v>523</v>
      </c>
      <c r="AF30" s="9">
        <v>280</v>
      </c>
      <c r="AG30" s="9">
        <v>73</v>
      </c>
      <c r="AH30" s="9">
        <v>72</v>
      </c>
      <c r="AI30" s="9">
        <v>70</v>
      </c>
      <c r="AJ30" s="9">
        <v>67</v>
      </c>
      <c r="AK30" s="9">
        <v>67</v>
      </c>
      <c r="AL30" s="9">
        <v>67</v>
      </c>
      <c r="AM30" s="9">
        <v>67</v>
      </c>
      <c r="AN30" s="9">
        <v>66</v>
      </c>
      <c r="AO30" s="9">
        <v>66</v>
      </c>
      <c r="AP30" s="9">
        <v>57</v>
      </c>
      <c r="AQ30" s="9">
        <v>77</v>
      </c>
      <c r="AR30" s="9">
        <v>76</v>
      </c>
      <c r="AS30" s="9">
        <v>75</v>
      </c>
      <c r="AT30" s="9">
        <v>168</v>
      </c>
      <c r="AU30" s="9">
        <v>168</v>
      </c>
    </row>
    <row r="31" spans="1:47">
      <c r="A31" s="12" t="s">
        <v>13</v>
      </c>
      <c r="B31" s="9">
        <v>32549.325000000001</v>
      </c>
      <c r="C31" s="9">
        <v>32101.167000000001</v>
      </c>
      <c r="D31" s="9">
        <v>30154.66</v>
      </c>
      <c r="E31" s="9">
        <v>27155</v>
      </c>
      <c r="F31" s="9">
        <v>25777</v>
      </c>
      <c r="G31" s="9">
        <v>25995</v>
      </c>
      <c r="H31" s="9">
        <v>13691</v>
      </c>
      <c r="I31" s="9">
        <v>11446</v>
      </c>
      <c r="J31" s="9">
        <v>7014</v>
      </c>
      <c r="K31" s="9">
        <v>11585</v>
      </c>
      <c r="L31" s="9">
        <v>11439</v>
      </c>
      <c r="M31" s="9">
        <v>17488</v>
      </c>
      <c r="N31" s="9">
        <v>17716</v>
      </c>
      <c r="O31" s="9">
        <v>17911</v>
      </c>
      <c r="P31" s="9">
        <v>18080</v>
      </c>
      <c r="Q31" s="9">
        <v>17796</v>
      </c>
      <c r="R31" s="9">
        <v>19498</v>
      </c>
      <c r="S31" s="9">
        <v>16761</v>
      </c>
      <c r="T31" s="9">
        <v>16546</v>
      </c>
      <c r="U31" s="9">
        <v>20386</v>
      </c>
      <c r="V31" s="9">
        <v>18551</v>
      </c>
      <c r="W31" s="9">
        <v>18588</v>
      </c>
      <c r="X31" s="9">
        <v>17892</v>
      </c>
      <c r="Y31" s="9">
        <v>20342</v>
      </c>
      <c r="Z31" s="9">
        <v>20044</v>
      </c>
      <c r="AA31" s="9">
        <v>20409</v>
      </c>
      <c r="AB31" s="9">
        <v>21243</v>
      </c>
      <c r="AC31" s="9">
        <v>21706</v>
      </c>
      <c r="AD31" s="9">
        <v>21741</v>
      </c>
      <c r="AE31" s="9">
        <v>22062</v>
      </c>
      <c r="AF31" s="9">
        <v>13385</v>
      </c>
      <c r="AG31" s="9">
        <v>12604</v>
      </c>
      <c r="AH31" s="9">
        <v>13372</v>
      </c>
      <c r="AI31" s="9">
        <v>12606</v>
      </c>
      <c r="AJ31" s="9">
        <v>11953</v>
      </c>
      <c r="AK31" s="9">
        <v>9899</v>
      </c>
      <c r="AL31" s="9">
        <v>10837</v>
      </c>
      <c r="AM31" s="9">
        <v>9881</v>
      </c>
      <c r="AN31" s="9">
        <v>10516</v>
      </c>
      <c r="AO31" s="9">
        <v>9755</v>
      </c>
      <c r="AP31" s="9">
        <v>9646</v>
      </c>
      <c r="AQ31" s="9">
        <v>9951</v>
      </c>
      <c r="AR31" s="9">
        <v>10949</v>
      </c>
      <c r="AS31" s="9">
        <v>14709</v>
      </c>
      <c r="AT31" s="9">
        <v>15137</v>
      </c>
      <c r="AU31" s="9">
        <v>15445</v>
      </c>
    </row>
    <row r="32" spans="1:47">
      <c r="A32" s="10" t="s">
        <v>14</v>
      </c>
      <c r="B32" s="11">
        <v>1039018.6498985168</v>
      </c>
      <c r="C32" s="11">
        <v>1044326.6105546736</v>
      </c>
      <c r="D32" s="11">
        <v>1022627.97</v>
      </c>
      <c r="E32" s="11">
        <v>1009494</v>
      </c>
      <c r="F32" s="11">
        <v>992186</v>
      </c>
      <c r="G32" s="11">
        <v>996276</v>
      </c>
      <c r="H32" s="11">
        <v>973324</v>
      </c>
      <c r="I32" s="11">
        <v>985637</v>
      </c>
      <c r="J32" s="11">
        <v>992519</v>
      </c>
      <c r="K32" s="11">
        <v>1001246</v>
      </c>
      <c r="L32" s="11">
        <v>1003882</v>
      </c>
      <c r="M32" s="11">
        <v>1003711</v>
      </c>
      <c r="N32" s="11">
        <v>1007124</v>
      </c>
      <c r="O32" s="11">
        <v>1017645</v>
      </c>
      <c r="P32" s="11">
        <v>1023125</v>
      </c>
      <c r="Q32" s="11">
        <v>1012152</v>
      </c>
      <c r="R32" s="11">
        <v>1017403</v>
      </c>
      <c r="S32" s="11">
        <v>1003212</v>
      </c>
      <c r="T32" s="11">
        <v>1025092</v>
      </c>
      <c r="U32" s="11">
        <v>1029391</v>
      </c>
      <c r="V32" s="11">
        <v>1026960</v>
      </c>
      <c r="W32" s="11">
        <v>1027121</v>
      </c>
      <c r="X32" s="11">
        <v>1028853</v>
      </c>
      <c r="Y32" s="11">
        <v>1032875</v>
      </c>
      <c r="Z32" s="11">
        <v>1003275</v>
      </c>
      <c r="AA32" s="11">
        <v>1005104</v>
      </c>
      <c r="AB32" s="11">
        <v>994701</v>
      </c>
      <c r="AC32" s="11">
        <v>1002551</v>
      </c>
      <c r="AD32" s="11">
        <v>995336</v>
      </c>
      <c r="AE32" s="11">
        <v>992704</v>
      </c>
      <c r="AF32" s="11">
        <v>975766</v>
      </c>
      <c r="AG32" s="11">
        <v>974094</v>
      </c>
      <c r="AH32" s="11">
        <v>965824</v>
      </c>
      <c r="AI32" s="11">
        <v>953353</v>
      </c>
      <c r="AJ32" s="11">
        <v>939823</v>
      </c>
      <c r="AK32" s="11">
        <v>952603</v>
      </c>
      <c r="AL32" s="11">
        <v>955286</v>
      </c>
      <c r="AM32" s="11">
        <v>954387</v>
      </c>
      <c r="AN32" s="11">
        <v>1027435</v>
      </c>
      <c r="AO32" s="11">
        <v>1055493</v>
      </c>
      <c r="AP32" s="11">
        <v>1046196</v>
      </c>
      <c r="AQ32" s="11">
        <v>1056507</v>
      </c>
      <c r="AR32" s="11">
        <v>1047691</v>
      </c>
      <c r="AS32" s="11">
        <v>1045307</v>
      </c>
      <c r="AT32" s="11">
        <v>1053070</v>
      </c>
      <c r="AU32" s="11">
        <v>1070006</v>
      </c>
    </row>
    <row r="33" spans="1:47">
      <c r="A33" s="15" t="s">
        <v>15</v>
      </c>
      <c r="B33" s="16">
        <v>1392009.7943927206</v>
      </c>
      <c r="C33" s="16">
        <v>1395315.2476683804</v>
      </c>
      <c r="D33" s="16">
        <v>1338271.56</v>
      </c>
      <c r="E33" s="16">
        <v>1307588</v>
      </c>
      <c r="F33" s="16">
        <v>1279856</v>
      </c>
      <c r="G33" s="16">
        <v>1294029</v>
      </c>
      <c r="H33" s="16">
        <v>1250672</v>
      </c>
      <c r="I33" s="16">
        <v>1243642</v>
      </c>
      <c r="J33" s="16">
        <v>1256532</v>
      </c>
      <c r="K33" s="16">
        <v>1261366</v>
      </c>
      <c r="L33" s="16">
        <v>1268781</v>
      </c>
      <c r="M33" s="16">
        <v>1288963</v>
      </c>
      <c r="N33" s="16">
        <v>1317179</v>
      </c>
      <c r="O33" s="16">
        <v>1349267</v>
      </c>
      <c r="P33" s="16">
        <v>1338644</v>
      </c>
      <c r="Q33" s="16">
        <v>1331909</v>
      </c>
      <c r="R33" s="16">
        <v>1349455</v>
      </c>
      <c r="S33" s="16">
        <v>1331488</v>
      </c>
      <c r="T33" s="16">
        <v>1338346</v>
      </c>
      <c r="U33" s="16">
        <v>1369957</v>
      </c>
      <c r="V33" s="16">
        <v>1365485</v>
      </c>
      <c r="W33" s="16">
        <v>1381364</v>
      </c>
      <c r="X33" s="16">
        <v>1360559</v>
      </c>
      <c r="Y33" s="16">
        <v>1354199</v>
      </c>
      <c r="Z33" s="16">
        <v>1300217</v>
      </c>
      <c r="AA33" s="16">
        <v>1295884</v>
      </c>
      <c r="AB33" s="16">
        <v>1291719</v>
      </c>
      <c r="AC33" s="16">
        <v>1314450</v>
      </c>
      <c r="AD33" s="16">
        <v>1316021</v>
      </c>
      <c r="AE33" s="16">
        <v>1352322</v>
      </c>
      <c r="AF33" s="16">
        <v>1347563</v>
      </c>
      <c r="AG33" s="16">
        <v>1338314</v>
      </c>
      <c r="AH33" s="16">
        <v>1364738</v>
      </c>
      <c r="AI33" s="16">
        <v>1378878</v>
      </c>
      <c r="AJ33" s="16">
        <v>1364656</v>
      </c>
      <c r="AK33" s="16">
        <v>1386651</v>
      </c>
      <c r="AL33" s="16">
        <v>1413638</v>
      </c>
      <c r="AM33" s="16">
        <v>1431760</v>
      </c>
      <c r="AN33" s="16">
        <v>1517714</v>
      </c>
      <c r="AO33" s="16">
        <v>1548928</v>
      </c>
      <c r="AP33" s="16">
        <v>1518738</v>
      </c>
      <c r="AQ33" s="16">
        <v>1534782</v>
      </c>
      <c r="AR33" s="16">
        <v>1540365</v>
      </c>
      <c r="AS33" s="16">
        <v>1538623</v>
      </c>
      <c r="AT33" s="16">
        <v>1569828</v>
      </c>
      <c r="AU33" s="16">
        <v>1586250</v>
      </c>
    </row>
    <row r="34" spans="1:47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</row>
    <row r="35" spans="1:47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</row>
    <row r="36" spans="1:47">
      <c r="A36" s="18" t="s">
        <v>184</v>
      </c>
      <c r="B36" s="161">
        <f t="shared" ref="B36:AQ36" si="2">+SUM(B62:B67,B69)-B70+B68+B69-B70+B60+B70-B71+B71-B33</f>
        <v>2.9142829589545727E-4</v>
      </c>
      <c r="C36" s="161">
        <f t="shared" si="2"/>
        <v>6.4108893275260925E-4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13707.779963479799</v>
      </c>
      <c r="C38" s="9">
        <v>8184.98</v>
      </c>
      <c r="D38" s="9">
        <v>20216.759999999998</v>
      </c>
      <c r="E38" s="9">
        <v>4883</v>
      </c>
      <c r="F38" s="9">
        <v>14631</v>
      </c>
      <c r="G38" s="9">
        <v>14264</v>
      </c>
      <c r="H38" s="9">
        <v>7385</v>
      </c>
      <c r="I38" s="9">
        <v>5026</v>
      </c>
      <c r="J38" s="9">
        <v>6645</v>
      </c>
      <c r="K38" s="9">
        <v>10838</v>
      </c>
      <c r="L38" s="9">
        <v>18171</v>
      </c>
      <c r="M38" s="9">
        <v>18009</v>
      </c>
      <c r="N38" s="9">
        <v>27035</v>
      </c>
      <c r="O38" s="9">
        <v>18407</v>
      </c>
      <c r="P38" s="9">
        <v>19061</v>
      </c>
      <c r="Q38" s="9">
        <v>14259</v>
      </c>
      <c r="R38" s="9">
        <v>12901</v>
      </c>
      <c r="S38" s="9">
        <v>15494</v>
      </c>
      <c r="T38" s="9">
        <v>16111</v>
      </c>
      <c r="U38" s="9">
        <v>14607</v>
      </c>
      <c r="V38" s="9">
        <v>20569</v>
      </c>
      <c r="W38" s="9">
        <v>15397</v>
      </c>
      <c r="X38" s="9">
        <v>23496</v>
      </c>
      <c r="Y38" s="9">
        <v>25679</v>
      </c>
      <c r="Z38" s="9">
        <v>15156</v>
      </c>
      <c r="AA38" s="9">
        <v>16915</v>
      </c>
      <c r="AB38" s="9">
        <v>12730</v>
      </c>
      <c r="AC38" s="9">
        <v>20958</v>
      </c>
      <c r="AD38" s="9">
        <v>27685</v>
      </c>
      <c r="AE38" s="9">
        <v>29882</v>
      </c>
      <c r="AF38" s="9">
        <v>31561</v>
      </c>
      <c r="AG38" s="9">
        <v>24818</v>
      </c>
      <c r="AH38" s="9">
        <v>27624</v>
      </c>
      <c r="AI38" s="9">
        <v>17485</v>
      </c>
      <c r="AJ38" s="9">
        <v>16730</v>
      </c>
      <c r="AK38" s="9">
        <v>37081</v>
      </c>
      <c r="AL38" s="9">
        <v>17464</v>
      </c>
      <c r="AM38" s="9">
        <v>16880</v>
      </c>
      <c r="AN38" s="9">
        <v>17259</v>
      </c>
      <c r="AO38" s="9">
        <v>22612</v>
      </c>
      <c r="AP38" s="9">
        <v>25644</v>
      </c>
      <c r="AQ38" s="9">
        <v>24861</v>
      </c>
      <c r="AR38" s="9">
        <v>15873</v>
      </c>
      <c r="AS38" s="9">
        <v>17717</v>
      </c>
      <c r="AT38" s="9">
        <v>12126</v>
      </c>
      <c r="AU38" s="9">
        <v>12505</v>
      </c>
    </row>
    <row r="39" spans="1:47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2685</v>
      </c>
      <c r="Z39" s="9">
        <v>3143</v>
      </c>
      <c r="AA39" s="9">
        <v>2475</v>
      </c>
      <c r="AB39" s="9">
        <v>2252</v>
      </c>
      <c r="AC39" s="9">
        <v>2899</v>
      </c>
      <c r="AD39" s="9">
        <v>3670</v>
      </c>
      <c r="AE39" s="9">
        <v>3487</v>
      </c>
      <c r="AF39" s="9">
        <v>3869</v>
      </c>
      <c r="AG39" s="9">
        <v>2717</v>
      </c>
      <c r="AH39" s="9">
        <v>3542</v>
      </c>
      <c r="AI39" s="9">
        <v>3130</v>
      </c>
      <c r="AJ39" s="9">
        <v>2396</v>
      </c>
      <c r="AK39" s="9">
        <v>2551</v>
      </c>
      <c r="AL39" s="9">
        <v>2711</v>
      </c>
      <c r="AM39" s="9">
        <v>1838</v>
      </c>
      <c r="AN39" s="9">
        <v>2007</v>
      </c>
      <c r="AO39" s="9">
        <v>2276</v>
      </c>
      <c r="AP39" s="9">
        <v>2456</v>
      </c>
      <c r="AQ39" s="9">
        <v>2823</v>
      </c>
      <c r="AR39" s="9">
        <v>2737</v>
      </c>
      <c r="AS39" s="9">
        <v>2589</v>
      </c>
      <c r="AT39" s="9">
        <v>2944</v>
      </c>
      <c r="AU39" s="9">
        <v>3604</v>
      </c>
    </row>
    <row r="40" spans="1:47">
      <c r="A40" s="8" t="s">
        <v>17</v>
      </c>
      <c r="B40" s="9">
        <v>132716.278115177</v>
      </c>
      <c r="C40" s="9">
        <v>131919.15389245999</v>
      </c>
      <c r="D40" s="9">
        <v>121089.95</v>
      </c>
      <c r="E40" s="9">
        <v>116568</v>
      </c>
      <c r="F40" s="9">
        <v>110069</v>
      </c>
      <c r="G40" s="9">
        <v>116583</v>
      </c>
      <c r="H40" s="9">
        <v>92320</v>
      </c>
      <c r="I40" s="9">
        <v>95972</v>
      </c>
      <c r="J40" s="9">
        <v>99682</v>
      </c>
      <c r="K40" s="9">
        <v>102627</v>
      </c>
      <c r="L40" s="9">
        <v>88230</v>
      </c>
      <c r="M40" s="9">
        <v>111409</v>
      </c>
      <c r="N40" s="9">
        <v>115718</v>
      </c>
      <c r="O40" s="9">
        <v>135168</v>
      </c>
      <c r="P40" s="9">
        <v>111739</v>
      </c>
      <c r="Q40" s="9">
        <v>127865</v>
      </c>
      <c r="R40" s="9">
        <v>117942</v>
      </c>
      <c r="S40" s="9">
        <v>123574</v>
      </c>
      <c r="T40" s="9">
        <v>98174</v>
      </c>
      <c r="U40" s="9">
        <v>124692</v>
      </c>
      <c r="V40" s="9">
        <v>100546</v>
      </c>
      <c r="W40" s="9">
        <v>112596</v>
      </c>
      <c r="X40" s="9">
        <v>98629</v>
      </c>
      <c r="Y40" s="9">
        <v>101625</v>
      </c>
      <c r="Z40" s="9">
        <v>89834</v>
      </c>
      <c r="AA40" s="9">
        <v>98516</v>
      </c>
      <c r="AB40" s="9">
        <v>82275</v>
      </c>
      <c r="AC40" s="9">
        <v>110146</v>
      </c>
      <c r="AD40" s="9">
        <v>107554</v>
      </c>
      <c r="AE40" s="9">
        <v>126252</v>
      </c>
      <c r="AF40" s="9">
        <v>122961</v>
      </c>
      <c r="AG40" s="9">
        <v>151139</v>
      </c>
      <c r="AH40" s="9">
        <v>152325</v>
      </c>
      <c r="AI40" s="9">
        <v>160750</v>
      </c>
      <c r="AJ40" s="9">
        <v>152002</v>
      </c>
      <c r="AK40" s="9">
        <v>138593</v>
      </c>
      <c r="AL40" s="9">
        <v>158686</v>
      </c>
      <c r="AM40" s="9">
        <v>149300</v>
      </c>
      <c r="AN40" s="9">
        <v>136724</v>
      </c>
      <c r="AO40" s="9">
        <v>138879</v>
      </c>
      <c r="AP40" s="9">
        <v>132033</v>
      </c>
      <c r="AQ40" s="9">
        <v>134985</v>
      </c>
      <c r="AR40" s="9">
        <v>134395</v>
      </c>
      <c r="AS40" s="9">
        <v>137866</v>
      </c>
      <c r="AT40" s="9">
        <v>138269</v>
      </c>
      <c r="AU40" s="9">
        <v>133582</v>
      </c>
    </row>
    <row r="41" spans="1:47">
      <c r="A41" s="8" t="s">
        <v>187</v>
      </c>
      <c r="B41" s="9">
        <v>22629.663675662301</v>
      </c>
      <c r="C41" s="9">
        <v>24904.3831467946</v>
      </c>
      <c r="D41" s="9">
        <v>21054.37</v>
      </c>
      <c r="E41" s="9">
        <v>20998</v>
      </c>
      <c r="F41" s="9">
        <v>18310</v>
      </c>
      <c r="G41" s="9">
        <v>18301</v>
      </c>
      <c r="H41" s="9">
        <v>18281</v>
      </c>
      <c r="I41" s="9">
        <v>18245</v>
      </c>
      <c r="J41" s="9">
        <v>19250</v>
      </c>
      <c r="K41" s="9">
        <v>19445</v>
      </c>
      <c r="L41" s="9">
        <v>23941</v>
      </c>
      <c r="M41" s="9">
        <v>24153</v>
      </c>
      <c r="N41" s="9">
        <v>24413</v>
      </c>
      <c r="O41" s="9">
        <v>24493</v>
      </c>
      <c r="P41" s="9">
        <v>24707</v>
      </c>
      <c r="Q41" s="9">
        <v>22416</v>
      </c>
      <c r="R41" s="9">
        <v>23707</v>
      </c>
      <c r="S41" s="9">
        <v>26789</v>
      </c>
      <c r="T41" s="9">
        <v>21809</v>
      </c>
      <c r="U41" s="9">
        <v>22177</v>
      </c>
      <c r="V41" s="9">
        <v>20525</v>
      </c>
      <c r="W41" s="9">
        <v>22035</v>
      </c>
      <c r="X41" s="9">
        <v>21415</v>
      </c>
      <c r="Y41" s="9">
        <v>21114</v>
      </c>
      <c r="Z41" s="9">
        <v>24095</v>
      </c>
      <c r="AA41" s="9">
        <v>25096</v>
      </c>
      <c r="AB41" s="9">
        <v>22389</v>
      </c>
      <c r="AC41" s="9">
        <v>22849</v>
      </c>
      <c r="AD41" s="9">
        <v>21291</v>
      </c>
      <c r="AE41" s="9">
        <v>23619</v>
      </c>
      <c r="AF41" s="9">
        <v>23928</v>
      </c>
      <c r="AG41" s="9">
        <v>22305</v>
      </c>
      <c r="AH41" s="9">
        <v>29427</v>
      </c>
      <c r="AI41" s="9">
        <v>34299</v>
      </c>
      <c r="AJ41" s="9">
        <v>28957</v>
      </c>
      <c r="AK41" s="9">
        <v>29015</v>
      </c>
      <c r="AL41" s="9">
        <v>40169</v>
      </c>
      <c r="AM41" s="9">
        <v>55821</v>
      </c>
      <c r="AN41" s="9">
        <v>33555</v>
      </c>
      <c r="AO41" s="9">
        <v>33899</v>
      </c>
      <c r="AP41" s="9">
        <v>37469</v>
      </c>
      <c r="AQ41" s="9">
        <v>37658</v>
      </c>
      <c r="AR41" s="9">
        <v>40162</v>
      </c>
      <c r="AS41" s="9">
        <v>44063</v>
      </c>
      <c r="AT41" s="9">
        <v>35482</v>
      </c>
      <c r="AU41" s="9">
        <v>48065</v>
      </c>
    </row>
    <row r="42" spans="1:47">
      <c r="A42" s="8" t="s">
        <v>18</v>
      </c>
      <c r="B42" s="9">
        <v>4143.8614485881999</v>
      </c>
      <c r="C42" s="9">
        <v>3752.8029999999999</v>
      </c>
      <c r="D42" s="9">
        <v>3333.91</v>
      </c>
      <c r="E42" s="9">
        <v>3316</v>
      </c>
      <c r="F42" s="9">
        <v>3170</v>
      </c>
      <c r="G42" s="9">
        <v>6358</v>
      </c>
      <c r="H42" s="9">
        <v>5498</v>
      </c>
      <c r="I42" s="9">
        <v>5184</v>
      </c>
      <c r="J42" s="9">
        <v>5615</v>
      </c>
      <c r="K42" s="9">
        <v>5380</v>
      </c>
      <c r="L42" s="9">
        <v>5524</v>
      </c>
      <c r="M42" s="9">
        <v>2469</v>
      </c>
      <c r="N42" s="9">
        <v>2257</v>
      </c>
      <c r="O42" s="9">
        <v>1968</v>
      </c>
      <c r="P42" s="9">
        <v>2009</v>
      </c>
      <c r="Q42" s="9">
        <v>1879</v>
      </c>
      <c r="R42" s="9">
        <v>1637</v>
      </c>
      <c r="S42" s="9">
        <v>1799</v>
      </c>
      <c r="T42" s="9">
        <v>1626</v>
      </c>
      <c r="U42" s="9">
        <v>1734</v>
      </c>
      <c r="V42" s="9">
        <v>1513</v>
      </c>
      <c r="W42" s="9">
        <v>1450</v>
      </c>
      <c r="X42" s="9">
        <v>1448</v>
      </c>
      <c r="Y42" s="9">
        <v>1479</v>
      </c>
      <c r="Z42" s="9">
        <v>1548</v>
      </c>
      <c r="AA42" s="9">
        <v>2113</v>
      </c>
      <c r="AB42" s="9">
        <v>2357</v>
      </c>
      <c r="AC42" s="9">
        <v>3390</v>
      </c>
      <c r="AD42" s="9">
        <v>3340</v>
      </c>
      <c r="AE42" s="9">
        <v>3656</v>
      </c>
      <c r="AF42" s="9">
        <v>3569</v>
      </c>
      <c r="AG42" s="9">
        <v>3107</v>
      </c>
      <c r="AH42" s="9">
        <v>2519</v>
      </c>
      <c r="AI42" s="9">
        <v>3195</v>
      </c>
      <c r="AJ42" s="9">
        <v>2654</v>
      </c>
      <c r="AK42" s="9">
        <v>12169</v>
      </c>
      <c r="AL42" s="9">
        <v>7183</v>
      </c>
      <c r="AM42" s="9">
        <v>7950</v>
      </c>
      <c r="AN42" s="9">
        <v>6872</v>
      </c>
      <c r="AO42" s="9">
        <v>11050</v>
      </c>
      <c r="AP42" s="9">
        <v>10334</v>
      </c>
      <c r="AQ42" s="9">
        <v>9661</v>
      </c>
      <c r="AR42" s="9">
        <v>8353</v>
      </c>
      <c r="AS42" s="9">
        <v>7705</v>
      </c>
      <c r="AT42" s="9">
        <v>7394</v>
      </c>
      <c r="AU42" s="9">
        <v>6933</v>
      </c>
    </row>
    <row r="43" spans="1:47">
      <c r="A43" s="8" t="s">
        <v>188</v>
      </c>
      <c r="B43" s="9">
        <v>5288.6123088888198</v>
      </c>
      <c r="C43" s="9">
        <v>6233.8875744141196</v>
      </c>
      <c r="D43" s="9">
        <v>5388.33</v>
      </c>
      <c r="E43" s="9">
        <v>5616</v>
      </c>
      <c r="F43" s="9">
        <v>6190</v>
      </c>
      <c r="G43" s="9">
        <v>5595</v>
      </c>
      <c r="H43" s="9">
        <v>4506</v>
      </c>
      <c r="I43" s="9">
        <v>5056</v>
      </c>
      <c r="J43" s="9">
        <v>7236</v>
      </c>
      <c r="K43" s="9">
        <v>5290</v>
      </c>
      <c r="L43" s="9">
        <v>5501</v>
      </c>
      <c r="M43" s="9">
        <v>4328</v>
      </c>
      <c r="N43" s="9">
        <v>4874</v>
      </c>
      <c r="O43" s="9">
        <v>6264</v>
      </c>
      <c r="P43" s="9">
        <v>6253</v>
      </c>
      <c r="Q43" s="9">
        <v>3277</v>
      </c>
      <c r="R43" s="9">
        <v>5067</v>
      </c>
      <c r="S43" s="9">
        <v>5129</v>
      </c>
      <c r="T43" s="9">
        <v>4857</v>
      </c>
      <c r="U43" s="9">
        <v>4166</v>
      </c>
      <c r="V43" s="9">
        <v>5313</v>
      </c>
      <c r="W43" s="9">
        <v>5387</v>
      </c>
      <c r="X43" s="9">
        <v>7467</v>
      </c>
      <c r="Y43" s="9">
        <v>10714</v>
      </c>
      <c r="Z43" s="9">
        <v>9506</v>
      </c>
      <c r="AA43" s="9">
        <v>11058</v>
      </c>
      <c r="AB43" s="9">
        <v>10365</v>
      </c>
      <c r="AC43" s="9">
        <v>9691</v>
      </c>
      <c r="AD43" s="9">
        <v>9328</v>
      </c>
      <c r="AE43" s="9">
        <v>10290</v>
      </c>
      <c r="AF43" s="9">
        <v>7586</v>
      </c>
      <c r="AG43" s="9">
        <v>6398</v>
      </c>
      <c r="AH43" s="9">
        <v>7872</v>
      </c>
      <c r="AI43" s="9">
        <v>10184</v>
      </c>
      <c r="AJ43" s="9">
        <v>12679</v>
      </c>
      <c r="AK43" s="9">
        <v>13638</v>
      </c>
      <c r="AL43" s="9">
        <v>15234</v>
      </c>
      <c r="AM43" s="9">
        <v>20143</v>
      </c>
      <c r="AN43" s="9">
        <v>19982</v>
      </c>
      <c r="AO43" s="9">
        <v>8266</v>
      </c>
      <c r="AP43" s="9">
        <v>9242</v>
      </c>
      <c r="AQ43" s="9">
        <v>10817</v>
      </c>
      <c r="AR43" s="9">
        <v>8617</v>
      </c>
      <c r="AS43" s="9">
        <v>14110</v>
      </c>
      <c r="AT43" s="9">
        <v>10789</v>
      </c>
      <c r="AU43" s="9">
        <v>11000</v>
      </c>
    </row>
    <row r="44" spans="1:47">
      <c r="A44" s="8" t="s">
        <v>19</v>
      </c>
      <c r="B44" s="9">
        <v>20547.231</v>
      </c>
      <c r="C44" s="9">
        <v>17602.361358153899</v>
      </c>
      <c r="D44" s="9">
        <v>17682.71</v>
      </c>
      <c r="E44" s="9">
        <v>18750</v>
      </c>
      <c r="F44" s="9">
        <v>15825</v>
      </c>
      <c r="G44" s="9">
        <v>15065</v>
      </c>
      <c r="H44" s="9">
        <v>15045</v>
      </c>
      <c r="I44" s="9">
        <v>16720</v>
      </c>
      <c r="J44" s="9">
        <v>17314</v>
      </c>
      <c r="K44" s="9">
        <v>14612</v>
      </c>
      <c r="L44" s="9">
        <v>15477</v>
      </c>
      <c r="M44" s="9">
        <v>16301</v>
      </c>
      <c r="N44" s="9">
        <v>17407</v>
      </c>
      <c r="O44" s="9">
        <v>15347</v>
      </c>
      <c r="P44" s="9">
        <v>16554</v>
      </c>
      <c r="Q44" s="9">
        <v>16274</v>
      </c>
      <c r="R44" s="9">
        <v>17867</v>
      </c>
      <c r="S44" s="9">
        <v>15917</v>
      </c>
      <c r="T44" s="9">
        <v>16168</v>
      </c>
      <c r="U44" s="9">
        <v>16770</v>
      </c>
      <c r="V44" s="9">
        <v>17679</v>
      </c>
      <c r="W44" s="9">
        <v>14239</v>
      </c>
      <c r="X44" s="9">
        <v>14545</v>
      </c>
      <c r="Y44" s="9">
        <v>14514</v>
      </c>
      <c r="Z44" s="9">
        <v>14864</v>
      </c>
      <c r="AA44" s="9">
        <v>15962</v>
      </c>
      <c r="AB44" s="9">
        <v>15138</v>
      </c>
      <c r="AC44" s="9">
        <v>16454</v>
      </c>
      <c r="AD44" s="9">
        <v>16585</v>
      </c>
      <c r="AE44" s="9">
        <v>14261</v>
      </c>
      <c r="AF44" s="9">
        <v>14955</v>
      </c>
      <c r="AG44" s="9">
        <v>15718</v>
      </c>
      <c r="AH44" s="9">
        <v>16758</v>
      </c>
      <c r="AI44" s="9">
        <v>15927</v>
      </c>
      <c r="AJ44" s="9">
        <v>17286</v>
      </c>
      <c r="AK44" s="9">
        <v>20301</v>
      </c>
      <c r="AL44" s="9">
        <v>20315</v>
      </c>
      <c r="AM44" s="9">
        <v>16722</v>
      </c>
      <c r="AN44" s="9">
        <v>19204</v>
      </c>
      <c r="AO44" s="9">
        <v>21242</v>
      </c>
      <c r="AP44" s="9">
        <v>19453</v>
      </c>
      <c r="AQ44" s="9">
        <v>14802</v>
      </c>
      <c r="AR44" s="9">
        <v>15974</v>
      </c>
      <c r="AS44" s="9">
        <v>17056</v>
      </c>
      <c r="AT44" s="9">
        <v>16001</v>
      </c>
      <c r="AU44" s="9">
        <v>15462</v>
      </c>
    </row>
    <row r="45" spans="1:47">
      <c r="A45" s="8" t="s">
        <v>20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</row>
    <row r="46" spans="1:47" ht="39">
      <c r="A46" s="10" t="s">
        <v>21</v>
      </c>
      <c r="B46" s="11">
        <v>199033.4265117961</v>
      </c>
      <c r="C46" s="11">
        <v>192597.56897182262</v>
      </c>
      <c r="D46" s="11">
        <v>188766.02999999997</v>
      </c>
      <c r="E46" s="11">
        <v>170131</v>
      </c>
      <c r="F46" s="11">
        <v>168195</v>
      </c>
      <c r="G46" s="11">
        <v>176166</v>
      </c>
      <c r="H46" s="11">
        <v>143035</v>
      </c>
      <c r="I46" s="11">
        <v>146203</v>
      </c>
      <c r="J46" s="11">
        <v>155742</v>
      </c>
      <c r="K46" s="11">
        <v>158192</v>
      </c>
      <c r="L46" s="11">
        <v>156844</v>
      </c>
      <c r="M46" s="11">
        <v>176669</v>
      </c>
      <c r="N46" s="11">
        <v>191704</v>
      </c>
      <c r="O46" s="11">
        <v>201647</v>
      </c>
      <c r="P46" s="11">
        <v>180323</v>
      </c>
      <c r="Q46" s="11">
        <v>185970</v>
      </c>
      <c r="R46" s="11">
        <v>179121</v>
      </c>
      <c r="S46" s="11">
        <v>188702</v>
      </c>
      <c r="T46" s="11">
        <v>158745</v>
      </c>
      <c r="U46" s="11">
        <v>184146</v>
      </c>
      <c r="V46" s="11">
        <v>166145</v>
      </c>
      <c r="W46" s="11">
        <v>171104</v>
      </c>
      <c r="X46" s="11">
        <v>167000</v>
      </c>
      <c r="Y46" s="11">
        <v>177810</v>
      </c>
      <c r="Z46" s="11">
        <v>158146</v>
      </c>
      <c r="AA46" s="11">
        <v>172135</v>
      </c>
      <c r="AB46" s="11">
        <v>147506</v>
      </c>
      <c r="AC46" s="11">
        <v>186387</v>
      </c>
      <c r="AD46" s="11">
        <v>189453</v>
      </c>
      <c r="AE46" s="11">
        <v>211447</v>
      </c>
      <c r="AF46" s="11">
        <v>208429</v>
      </c>
      <c r="AG46" s="11">
        <v>226202</v>
      </c>
      <c r="AH46" s="11">
        <v>240067</v>
      </c>
      <c r="AI46" s="11">
        <v>244970</v>
      </c>
      <c r="AJ46" s="11">
        <v>232704</v>
      </c>
      <c r="AK46" s="11">
        <v>253348</v>
      </c>
      <c r="AL46" s="11">
        <v>261762</v>
      </c>
      <c r="AM46" s="11">
        <v>268654</v>
      </c>
      <c r="AN46" s="11">
        <v>235603</v>
      </c>
      <c r="AO46" s="11">
        <v>238224</v>
      </c>
      <c r="AP46" s="11">
        <v>236631</v>
      </c>
      <c r="AQ46" s="11">
        <v>235607</v>
      </c>
      <c r="AR46" s="11">
        <v>226111</v>
      </c>
      <c r="AS46" s="11">
        <v>241106</v>
      </c>
      <c r="AT46" s="11">
        <v>223005</v>
      </c>
      <c r="AU46" s="11">
        <v>231151</v>
      </c>
    </row>
    <row r="47" spans="1:47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</row>
    <row r="48" spans="1:47">
      <c r="A48" s="20" t="s">
        <v>23</v>
      </c>
      <c r="B48" s="11">
        <v>199033.4265117961</v>
      </c>
      <c r="C48" s="11">
        <v>192597.56897182262</v>
      </c>
      <c r="D48" s="11">
        <v>188766.02999999997</v>
      </c>
      <c r="E48" s="11">
        <v>170131</v>
      </c>
      <c r="F48" s="11">
        <v>168195</v>
      </c>
      <c r="G48" s="11">
        <v>176166</v>
      </c>
      <c r="H48" s="11">
        <v>143035</v>
      </c>
      <c r="I48" s="11">
        <v>146203</v>
      </c>
      <c r="J48" s="11">
        <v>155742</v>
      </c>
      <c r="K48" s="11">
        <v>158192</v>
      </c>
      <c r="L48" s="11">
        <v>156844</v>
      </c>
      <c r="M48" s="11">
        <v>176669</v>
      </c>
      <c r="N48" s="11">
        <v>191704</v>
      </c>
      <c r="O48" s="11">
        <v>201647</v>
      </c>
      <c r="P48" s="11">
        <v>180323</v>
      </c>
      <c r="Q48" s="11">
        <v>185970</v>
      </c>
      <c r="R48" s="11">
        <v>179121</v>
      </c>
      <c r="S48" s="11">
        <v>188702</v>
      </c>
      <c r="T48" s="11">
        <v>158745</v>
      </c>
      <c r="U48" s="11">
        <v>184146</v>
      </c>
      <c r="V48" s="11">
        <v>166145</v>
      </c>
      <c r="W48" s="11">
        <v>171104</v>
      </c>
      <c r="X48" s="11">
        <v>167000</v>
      </c>
      <c r="Y48" s="11">
        <v>177810</v>
      </c>
      <c r="Z48" s="11">
        <v>158146</v>
      </c>
      <c r="AA48" s="11">
        <v>172135</v>
      </c>
      <c r="AB48" s="11">
        <v>147506</v>
      </c>
      <c r="AC48" s="11">
        <v>186387</v>
      </c>
      <c r="AD48" s="11">
        <v>189453</v>
      </c>
      <c r="AE48" s="11">
        <v>211447</v>
      </c>
      <c r="AF48" s="11">
        <v>208429</v>
      </c>
      <c r="AG48" s="11">
        <v>226202</v>
      </c>
      <c r="AH48" s="11">
        <v>240067</v>
      </c>
      <c r="AI48" s="11">
        <v>244970</v>
      </c>
      <c r="AJ48" s="11">
        <v>232704</v>
      </c>
      <c r="AK48" s="11">
        <v>253348</v>
      </c>
      <c r="AL48" s="11">
        <v>261762</v>
      </c>
      <c r="AM48" s="11">
        <v>268654</v>
      </c>
      <c r="AN48" s="11">
        <v>235603</v>
      </c>
      <c r="AO48" s="11">
        <v>238224</v>
      </c>
      <c r="AP48" s="11">
        <v>236631</v>
      </c>
      <c r="AQ48" s="11">
        <v>235607</v>
      </c>
      <c r="AR48" s="11">
        <v>226111</v>
      </c>
      <c r="AS48" s="11">
        <v>241106</v>
      </c>
      <c r="AT48" s="11">
        <v>223005</v>
      </c>
      <c r="AU48" s="11">
        <v>231151</v>
      </c>
    </row>
    <row r="49" spans="1:47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8" t="s">
        <v>24</v>
      </c>
      <c r="B50" s="9">
        <v>238704.94885620099</v>
      </c>
      <c r="C50" s="9">
        <v>240812.836680654</v>
      </c>
      <c r="D50" s="9">
        <v>217668.9</v>
      </c>
      <c r="E50" s="9">
        <v>217656</v>
      </c>
      <c r="F50" s="9">
        <v>194897</v>
      </c>
      <c r="G50" s="9">
        <v>200190</v>
      </c>
      <c r="H50" s="9">
        <v>214975</v>
      </c>
      <c r="I50" s="9">
        <v>201065</v>
      </c>
      <c r="J50" s="9">
        <v>197477</v>
      </c>
      <c r="K50" s="9">
        <v>187154</v>
      </c>
      <c r="L50" s="9">
        <v>195494</v>
      </c>
      <c r="M50" s="9">
        <v>192275</v>
      </c>
      <c r="N50" s="9">
        <v>196904</v>
      </c>
      <c r="O50" s="9">
        <v>222662</v>
      </c>
      <c r="P50" s="9">
        <v>232293</v>
      </c>
      <c r="Q50" s="9">
        <v>227486</v>
      </c>
      <c r="R50" s="9">
        <v>243747</v>
      </c>
      <c r="S50" s="9">
        <v>226466</v>
      </c>
      <c r="T50" s="9">
        <v>267172</v>
      </c>
      <c r="U50" s="9">
        <v>263919</v>
      </c>
      <c r="V50" s="9">
        <v>278948</v>
      </c>
      <c r="W50" s="9">
        <v>283908</v>
      </c>
      <c r="X50" s="9">
        <v>265318</v>
      </c>
      <c r="Y50" s="9">
        <v>238880</v>
      </c>
      <c r="Z50" s="9">
        <v>235544</v>
      </c>
      <c r="AA50" s="9">
        <v>209450</v>
      </c>
      <c r="AB50" s="9">
        <v>235054</v>
      </c>
      <c r="AC50" s="9">
        <v>200876</v>
      </c>
      <c r="AD50" s="9">
        <v>201766</v>
      </c>
      <c r="AE50" s="9">
        <v>206023</v>
      </c>
      <c r="AF50" s="9">
        <v>216636</v>
      </c>
      <c r="AG50" s="9">
        <v>201364</v>
      </c>
      <c r="AH50" s="9">
        <v>193594</v>
      </c>
      <c r="AI50" s="9">
        <v>188606</v>
      </c>
      <c r="AJ50" s="9">
        <v>184110</v>
      </c>
      <c r="AK50" s="9">
        <v>177453</v>
      </c>
      <c r="AL50" s="9">
        <v>170585</v>
      </c>
      <c r="AM50" s="9">
        <v>191177</v>
      </c>
      <c r="AN50" s="9">
        <v>246493</v>
      </c>
      <c r="AO50" s="9">
        <v>258701</v>
      </c>
      <c r="AP50" s="9">
        <v>228482</v>
      </c>
      <c r="AQ50" s="9">
        <v>249761</v>
      </c>
      <c r="AR50" s="9">
        <v>278142</v>
      </c>
      <c r="AS50" s="9">
        <v>263999</v>
      </c>
      <c r="AT50" s="9">
        <v>301473</v>
      </c>
      <c r="AU50" s="9">
        <v>312305</v>
      </c>
    </row>
    <row r="51" spans="1:47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9898</v>
      </c>
      <c r="Z51" s="9">
        <v>7924</v>
      </c>
      <c r="AA51" s="9">
        <v>8288</v>
      </c>
      <c r="AB51" s="9">
        <v>8386</v>
      </c>
      <c r="AC51" s="9">
        <v>8306</v>
      </c>
      <c r="AD51" s="9">
        <v>7624</v>
      </c>
      <c r="AE51" s="9">
        <v>7617</v>
      </c>
      <c r="AF51" s="9">
        <v>6809</v>
      </c>
      <c r="AG51" s="9">
        <v>6938</v>
      </c>
      <c r="AH51" s="9">
        <v>6147</v>
      </c>
      <c r="AI51" s="9">
        <v>5803</v>
      </c>
      <c r="AJ51" s="9">
        <v>5598</v>
      </c>
      <c r="AK51" s="9">
        <v>6292</v>
      </c>
      <c r="AL51" s="9">
        <v>6196</v>
      </c>
      <c r="AM51" s="9">
        <v>6347</v>
      </c>
      <c r="AN51" s="9">
        <v>9093</v>
      </c>
      <c r="AO51" s="9">
        <v>9017</v>
      </c>
      <c r="AP51" s="9">
        <v>8917</v>
      </c>
      <c r="AQ51" s="9">
        <v>8909</v>
      </c>
      <c r="AR51" s="9">
        <v>8845</v>
      </c>
      <c r="AS51" s="9">
        <v>8324</v>
      </c>
      <c r="AT51" s="9">
        <v>8533</v>
      </c>
      <c r="AU51" s="9">
        <v>9137</v>
      </c>
    </row>
    <row r="52" spans="1:47">
      <c r="A52" s="8" t="s">
        <v>190</v>
      </c>
      <c r="B52" s="9">
        <v>1423.0789335379</v>
      </c>
      <c r="C52" s="9">
        <v>1385.3359441800001</v>
      </c>
      <c r="D52" s="9">
        <v>1152.21</v>
      </c>
      <c r="E52" s="9">
        <v>2056</v>
      </c>
      <c r="F52" s="9">
        <v>1696</v>
      </c>
      <c r="G52" s="9">
        <v>1637</v>
      </c>
      <c r="H52" s="9">
        <v>2226</v>
      </c>
      <c r="I52" s="9">
        <v>1972</v>
      </c>
      <c r="J52" s="9">
        <v>1790</v>
      </c>
      <c r="K52" s="9">
        <v>1334</v>
      </c>
      <c r="L52" s="9">
        <v>1254</v>
      </c>
      <c r="M52" s="9">
        <v>262</v>
      </c>
      <c r="N52" s="9">
        <v>160</v>
      </c>
      <c r="O52" s="9">
        <v>75</v>
      </c>
      <c r="P52" s="9">
        <v>78</v>
      </c>
      <c r="Q52" s="9">
        <v>74</v>
      </c>
      <c r="R52" s="9">
        <v>73</v>
      </c>
      <c r="S52" s="9">
        <v>58</v>
      </c>
      <c r="T52" s="9">
        <v>55</v>
      </c>
      <c r="U52" s="9">
        <v>48</v>
      </c>
      <c r="V52" s="9">
        <v>389</v>
      </c>
      <c r="W52" s="9">
        <v>842</v>
      </c>
      <c r="X52" s="9">
        <v>21</v>
      </c>
      <c r="Y52" s="9">
        <v>16</v>
      </c>
      <c r="Z52" s="9">
        <v>16</v>
      </c>
      <c r="AA52" s="9">
        <v>16</v>
      </c>
      <c r="AB52" s="9">
        <v>16</v>
      </c>
      <c r="AC52" s="9">
        <v>172</v>
      </c>
      <c r="AD52" s="9">
        <v>246</v>
      </c>
      <c r="AE52" s="9">
        <v>247</v>
      </c>
      <c r="AF52" s="9">
        <v>228</v>
      </c>
      <c r="AG52" s="9">
        <v>207</v>
      </c>
      <c r="AH52" s="9">
        <v>223</v>
      </c>
      <c r="AI52" s="9">
        <v>446</v>
      </c>
      <c r="AJ52" s="9">
        <v>171</v>
      </c>
      <c r="AK52" s="9">
        <v>174</v>
      </c>
      <c r="AL52" s="9">
        <v>166</v>
      </c>
      <c r="AM52" s="9">
        <v>160</v>
      </c>
      <c r="AN52" s="9">
        <v>151</v>
      </c>
      <c r="AO52" s="9">
        <v>3907</v>
      </c>
      <c r="AP52" s="9">
        <v>3766</v>
      </c>
      <c r="AQ52" s="9">
        <v>3682</v>
      </c>
      <c r="AR52" s="9">
        <v>3400</v>
      </c>
      <c r="AS52" s="9">
        <v>3190</v>
      </c>
      <c r="AT52" s="9">
        <v>3561</v>
      </c>
      <c r="AU52" s="9">
        <v>3645</v>
      </c>
    </row>
    <row r="53" spans="1:47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3922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</row>
    <row r="54" spans="1:47">
      <c r="A54" s="8" t="s">
        <v>25</v>
      </c>
      <c r="B54" s="9">
        <v>57800.562520285501</v>
      </c>
      <c r="C54" s="9">
        <v>57309.397991849401</v>
      </c>
      <c r="D54" s="9">
        <v>52638.1</v>
      </c>
      <c r="E54" s="9">
        <v>27485</v>
      </c>
      <c r="F54" s="9">
        <v>25714</v>
      </c>
      <c r="G54" s="9">
        <v>18127</v>
      </c>
      <c r="H54" s="9">
        <v>17460</v>
      </c>
      <c r="I54" s="9">
        <v>16603</v>
      </c>
      <c r="J54" s="9">
        <v>16485</v>
      </c>
      <c r="K54" s="9">
        <v>15776</v>
      </c>
      <c r="L54" s="9">
        <v>15683</v>
      </c>
      <c r="M54" s="9">
        <v>6797</v>
      </c>
      <c r="N54" s="9">
        <v>6703</v>
      </c>
      <c r="O54" s="9">
        <v>6754</v>
      </c>
      <c r="P54" s="9">
        <v>6816</v>
      </c>
      <c r="Q54" s="9">
        <v>1216</v>
      </c>
      <c r="R54" s="9">
        <v>14368</v>
      </c>
      <c r="S54" s="9">
        <v>14347</v>
      </c>
      <c r="T54" s="9">
        <v>1148</v>
      </c>
      <c r="U54" s="9">
        <v>1140</v>
      </c>
      <c r="V54" s="9">
        <v>873</v>
      </c>
      <c r="W54" s="9">
        <v>925</v>
      </c>
      <c r="X54" s="9">
        <v>954</v>
      </c>
      <c r="Y54" s="9">
        <v>952</v>
      </c>
      <c r="Z54" s="9">
        <v>899</v>
      </c>
      <c r="AA54" s="9">
        <v>847</v>
      </c>
      <c r="AB54" s="9">
        <v>887</v>
      </c>
      <c r="AC54" s="9">
        <v>836</v>
      </c>
      <c r="AD54" s="9">
        <v>859</v>
      </c>
      <c r="AE54" s="9">
        <v>941</v>
      </c>
      <c r="AF54" s="9">
        <v>968</v>
      </c>
      <c r="AG54" s="9">
        <v>1628</v>
      </c>
      <c r="AH54" s="9">
        <v>1634</v>
      </c>
      <c r="AI54" s="9">
        <v>1605</v>
      </c>
      <c r="AJ54" s="9">
        <v>1578</v>
      </c>
      <c r="AK54" s="9">
        <v>2259</v>
      </c>
      <c r="AL54" s="9">
        <v>2296</v>
      </c>
      <c r="AM54" s="9">
        <v>2322</v>
      </c>
      <c r="AN54" s="9">
        <v>2294</v>
      </c>
      <c r="AO54" s="9">
        <v>1069</v>
      </c>
      <c r="AP54" s="9">
        <v>1063</v>
      </c>
      <c r="AQ54" s="9">
        <v>1071</v>
      </c>
      <c r="AR54" s="9">
        <v>1119</v>
      </c>
      <c r="AS54" s="9">
        <v>2460</v>
      </c>
      <c r="AT54" s="9">
        <v>2465</v>
      </c>
      <c r="AU54" s="9">
        <v>2493</v>
      </c>
    </row>
    <row r="55" spans="1:47">
      <c r="A55" s="8" t="s">
        <v>26</v>
      </c>
      <c r="B55" s="9">
        <v>173916.424</v>
      </c>
      <c r="C55" s="9">
        <v>173717.15900000001</v>
      </c>
      <c r="D55" s="9">
        <v>168412.75</v>
      </c>
      <c r="E55" s="9">
        <v>180786</v>
      </c>
      <c r="F55" s="9">
        <v>177192</v>
      </c>
      <c r="G55" s="9">
        <v>179352</v>
      </c>
      <c r="H55" s="9">
        <v>167364</v>
      </c>
      <c r="I55" s="9">
        <v>163284</v>
      </c>
      <c r="J55" s="9">
        <v>158550</v>
      </c>
      <c r="K55" s="9">
        <v>162407</v>
      </c>
      <c r="L55" s="9">
        <v>162181</v>
      </c>
      <c r="M55" s="9">
        <v>167430</v>
      </c>
      <c r="N55" s="9">
        <v>167209</v>
      </c>
      <c r="O55" s="9">
        <v>165318</v>
      </c>
      <c r="P55" s="9">
        <v>163996</v>
      </c>
      <c r="Q55" s="9">
        <v>143024</v>
      </c>
      <c r="R55" s="9">
        <v>147393</v>
      </c>
      <c r="S55" s="9">
        <v>145328</v>
      </c>
      <c r="T55" s="9">
        <v>140722</v>
      </c>
      <c r="U55" s="9">
        <v>142615</v>
      </c>
      <c r="V55" s="9">
        <v>143248</v>
      </c>
      <c r="W55" s="9">
        <v>142300</v>
      </c>
      <c r="X55" s="9">
        <v>140842</v>
      </c>
      <c r="Y55" s="9">
        <v>141347</v>
      </c>
      <c r="Z55" s="9">
        <v>140218</v>
      </c>
      <c r="AA55" s="9">
        <v>140160</v>
      </c>
      <c r="AB55" s="9">
        <v>139819</v>
      </c>
      <c r="AC55" s="9">
        <v>141436</v>
      </c>
      <c r="AD55" s="9">
        <v>140554</v>
      </c>
      <c r="AE55" s="9">
        <v>141397</v>
      </c>
      <c r="AF55" s="9">
        <v>134789</v>
      </c>
      <c r="AG55" s="9">
        <v>134516</v>
      </c>
      <c r="AH55" s="9">
        <v>134711</v>
      </c>
      <c r="AI55" s="9">
        <v>136302</v>
      </c>
      <c r="AJ55" s="9">
        <v>134997</v>
      </c>
      <c r="AK55" s="9">
        <v>132368</v>
      </c>
      <c r="AL55" s="9">
        <v>133387</v>
      </c>
      <c r="AM55" s="9">
        <v>132746</v>
      </c>
      <c r="AN55" s="9">
        <v>132191</v>
      </c>
      <c r="AO55" s="9">
        <v>133157</v>
      </c>
      <c r="AP55" s="9">
        <v>132106</v>
      </c>
      <c r="AQ55" s="9">
        <v>158571</v>
      </c>
      <c r="AR55" s="9">
        <v>151839</v>
      </c>
      <c r="AS55" s="9">
        <v>153988</v>
      </c>
      <c r="AT55" s="9">
        <v>153129</v>
      </c>
      <c r="AU55" s="9">
        <v>152698</v>
      </c>
    </row>
    <row r="56" spans="1:47">
      <c r="A56" s="8" t="s">
        <v>27</v>
      </c>
      <c r="B56" s="9"/>
      <c r="C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>
        <v>17650.721951938598</v>
      </c>
      <c r="C57" s="9">
        <v>17562.4090376696</v>
      </c>
      <c r="D57" s="9">
        <v>16921.3</v>
      </c>
      <c r="E57" s="9">
        <v>17080</v>
      </c>
      <c r="F57" s="9">
        <v>15464</v>
      </c>
      <c r="G57" s="9">
        <v>16165</v>
      </c>
      <c r="H57" s="9">
        <v>15586</v>
      </c>
      <c r="I57" s="9">
        <v>14776</v>
      </c>
      <c r="J57" s="9">
        <v>15186</v>
      </c>
      <c r="K57" s="9">
        <v>14910</v>
      </c>
      <c r="L57" s="9">
        <v>14832</v>
      </c>
      <c r="M57" s="9">
        <v>20798</v>
      </c>
      <c r="N57" s="9">
        <v>21127</v>
      </c>
      <c r="O57" s="9">
        <v>21950</v>
      </c>
      <c r="P57" s="9">
        <v>22228</v>
      </c>
      <c r="Q57" s="9">
        <v>20680</v>
      </c>
      <c r="R57" s="9">
        <v>21108</v>
      </c>
      <c r="S57" s="9">
        <v>19806</v>
      </c>
      <c r="T57" s="9">
        <v>18699</v>
      </c>
      <c r="U57" s="9">
        <v>18244</v>
      </c>
      <c r="V57" s="9">
        <v>17745</v>
      </c>
      <c r="W57" s="9">
        <v>18465</v>
      </c>
      <c r="X57" s="9">
        <v>18038</v>
      </c>
      <c r="Y57" s="9">
        <v>17812</v>
      </c>
      <c r="Z57" s="9">
        <v>16607</v>
      </c>
      <c r="AA57" s="9">
        <v>16592</v>
      </c>
      <c r="AB57" s="9">
        <v>16719</v>
      </c>
      <c r="AC57" s="9">
        <v>16131</v>
      </c>
      <c r="AD57" s="9">
        <v>15261</v>
      </c>
      <c r="AE57" s="9">
        <v>14917</v>
      </c>
      <c r="AF57" s="9">
        <v>14323</v>
      </c>
      <c r="AG57" s="9">
        <v>12485</v>
      </c>
      <c r="AH57" s="9">
        <v>12020</v>
      </c>
      <c r="AI57" s="9">
        <v>11053</v>
      </c>
      <c r="AJ57" s="9">
        <v>9859</v>
      </c>
      <c r="AK57" s="9">
        <v>9708</v>
      </c>
      <c r="AL57" s="9">
        <v>9815</v>
      </c>
      <c r="AM57" s="9">
        <v>9788</v>
      </c>
      <c r="AN57" s="9">
        <v>11018</v>
      </c>
      <c r="AO57" s="9">
        <v>10953</v>
      </c>
      <c r="AP57" s="9">
        <v>10718</v>
      </c>
      <c r="AQ57" s="9">
        <v>10677</v>
      </c>
      <c r="AR57" s="9">
        <v>11079</v>
      </c>
      <c r="AS57" s="9">
        <v>10488</v>
      </c>
      <c r="AT57" s="9">
        <v>10767</v>
      </c>
      <c r="AU57" s="9">
        <v>11397</v>
      </c>
    </row>
    <row r="58" spans="1:47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</row>
    <row r="59" spans="1:47">
      <c r="A59" s="20" t="s">
        <v>30</v>
      </c>
      <c r="B59" s="11">
        <v>489495.73626196297</v>
      </c>
      <c r="C59" s="11">
        <v>490787.13865435304</v>
      </c>
      <c r="D59" s="11">
        <v>456793.25999999995</v>
      </c>
      <c r="E59" s="11">
        <v>445063</v>
      </c>
      <c r="F59" s="11">
        <v>414963</v>
      </c>
      <c r="G59" s="11">
        <v>415471</v>
      </c>
      <c r="H59" s="11">
        <v>417611</v>
      </c>
      <c r="I59" s="11">
        <v>397700</v>
      </c>
      <c r="J59" s="11">
        <v>389488</v>
      </c>
      <c r="K59" s="11">
        <v>385503</v>
      </c>
      <c r="L59" s="11">
        <v>389444</v>
      </c>
      <c r="M59" s="11">
        <v>387562</v>
      </c>
      <c r="N59" s="11">
        <v>392103</v>
      </c>
      <c r="O59" s="11">
        <v>416759</v>
      </c>
      <c r="P59" s="11">
        <v>425411</v>
      </c>
      <c r="Q59" s="11">
        <v>392480</v>
      </c>
      <c r="R59" s="11">
        <v>426689</v>
      </c>
      <c r="S59" s="11">
        <v>406005</v>
      </c>
      <c r="T59" s="11">
        <v>427796</v>
      </c>
      <c r="U59" s="11">
        <v>425966</v>
      </c>
      <c r="V59" s="11">
        <v>441203</v>
      </c>
      <c r="W59" s="11">
        <v>446440</v>
      </c>
      <c r="X59" s="11">
        <v>425173</v>
      </c>
      <c r="Y59" s="11">
        <v>408905</v>
      </c>
      <c r="Z59" s="11">
        <v>401208</v>
      </c>
      <c r="AA59" s="11">
        <v>375353</v>
      </c>
      <c r="AB59" s="11">
        <v>400881</v>
      </c>
      <c r="AC59" s="11">
        <v>367757</v>
      </c>
      <c r="AD59" s="11">
        <v>366310</v>
      </c>
      <c r="AE59" s="11">
        <v>371142</v>
      </c>
      <c r="AF59" s="11">
        <v>373753</v>
      </c>
      <c r="AG59" s="11">
        <v>357138</v>
      </c>
      <c r="AH59" s="11">
        <v>348329</v>
      </c>
      <c r="AI59" s="11">
        <v>343815</v>
      </c>
      <c r="AJ59" s="11">
        <v>336313</v>
      </c>
      <c r="AK59" s="11">
        <v>328254</v>
      </c>
      <c r="AL59" s="11">
        <v>322445</v>
      </c>
      <c r="AM59" s="11">
        <v>342540</v>
      </c>
      <c r="AN59" s="11">
        <v>401240</v>
      </c>
      <c r="AO59" s="11">
        <v>416804</v>
      </c>
      <c r="AP59" s="11">
        <v>385052</v>
      </c>
      <c r="AQ59" s="11">
        <v>432671</v>
      </c>
      <c r="AR59" s="11">
        <v>454424</v>
      </c>
      <c r="AS59" s="11">
        <v>442449</v>
      </c>
      <c r="AT59" s="11">
        <v>479928</v>
      </c>
      <c r="AU59" s="11">
        <v>491675</v>
      </c>
    </row>
    <row r="60" spans="1:47">
      <c r="A60" s="22" t="s">
        <v>192</v>
      </c>
      <c r="B60" s="16">
        <v>688529.1627737591</v>
      </c>
      <c r="C60" s="16">
        <v>683384.7076261756</v>
      </c>
      <c r="D60" s="16">
        <v>645559.28999999992</v>
      </c>
      <c r="E60" s="16">
        <v>615194</v>
      </c>
      <c r="F60" s="16">
        <v>583158</v>
      </c>
      <c r="G60" s="16">
        <v>591637</v>
      </c>
      <c r="H60" s="16">
        <v>560646</v>
      </c>
      <c r="I60" s="16">
        <v>543903</v>
      </c>
      <c r="J60" s="16">
        <v>545230</v>
      </c>
      <c r="K60" s="16">
        <v>543695</v>
      </c>
      <c r="L60" s="16">
        <v>546288</v>
      </c>
      <c r="M60" s="16">
        <v>564231</v>
      </c>
      <c r="N60" s="16">
        <v>583807</v>
      </c>
      <c r="O60" s="16">
        <v>618406</v>
      </c>
      <c r="P60" s="16">
        <v>605734</v>
      </c>
      <c r="Q60" s="16">
        <v>578450</v>
      </c>
      <c r="R60" s="16">
        <v>605810</v>
      </c>
      <c r="S60" s="16">
        <v>594707</v>
      </c>
      <c r="T60" s="16">
        <v>586541</v>
      </c>
      <c r="U60" s="16">
        <v>610112</v>
      </c>
      <c r="V60" s="16">
        <v>607348</v>
      </c>
      <c r="W60" s="16">
        <v>617544</v>
      </c>
      <c r="X60" s="16">
        <v>592173</v>
      </c>
      <c r="Y60" s="16">
        <v>586715</v>
      </c>
      <c r="Z60" s="16">
        <v>559354</v>
      </c>
      <c r="AA60" s="16">
        <v>547488</v>
      </c>
      <c r="AB60" s="16">
        <v>548387</v>
      </c>
      <c r="AC60" s="16">
        <v>554144</v>
      </c>
      <c r="AD60" s="16">
        <v>555763</v>
      </c>
      <c r="AE60" s="16">
        <v>582589</v>
      </c>
      <c r="AF60" s="16">
        <v>582182</v>
      </c>
      <c r="AG60" s="16">
        <v>583340</v>
      </c>
      <c r="AH60" s="16">
        <v>588396</v>
      </c>
      <c r="AI60" s="16">
        <v>588785</v>
      </c>
      <c r="AJ60" s="16">
        <v>569017</v>
      </c>
      <c r="AK60" s="16">
        <v>581602</v>
      </c>
      <c r="AL60" s="16">
        <v>584207</v>
      </c>
      <c r="AM60" s="16">
        <v>611194</v>
      </c>
      <c r="AN60" s="16">
        <v>636843</v>
      </c>
      <c r="AO60" s="16">
        <v>655028</v>
      </c>
      <c r="AP60" s="16">
        <v>621683</v>
      </c>
      <c r="AQ60" s="16">
        <v>668278</v>
      </c>
      <c r="AR60" s="16">
        <v>680535</v>
      </c>
      <c r="AS60" s="16">
        <v>683555</v>
      </c>
      <c r="AT60" s="16">
        <v>702933</v>
      </c>
      <c r="AU60" s="16">
        <v>722826</v>
      </c>
    </row>
    <row r="61" spans="1:47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>
        <v>0</v>
      </c>
      <c r="N61" s="13">
        <v>0</v>
      </c>
      <c r="O61" s="13">
        <v>0</v>
      </c>
      <c r="P61" s="13"/>
      <c r="Q61" s="13">
        <v>0</v>
      </c>
      <c r="R61" s="13">
        <v>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>
      <c r="A62" s="12" t="s">
        <v>40</v>
      </c>
      <c r="B62" s="9">
        <v>581488.03019000008</v>
      </c>
      <c r="C62" s="9">
        <v>581488.03019000008</v>
      </c>
      <c r="D62" s="9">
        <v>581488.03</v>
      </c>
      <c r="E62" s="9">
        <v>581488</v>
      </c>
      <c r="F62" s="9">
        <v>581488</v>
      </c>
      <c r="G62" s="9">
        <v>581488</v>
      </c>
      <c r="H62" s="9">
        <v>581488</v>
      </c>
      <c r="I62" s="9">
        <v>581488</v>
      </c>
      <c r="J62" s="9">
        <v>581488</v>
      </c>
      <c r="K62" s="9">
        <v>581488</v>
      </c>
      <c r="L62" s="9">
        <v>581488</v>
      </c>
      <c r="M62" s="9">
        <v>581488</v>
      </c>
      <c r="N62" s="9">
        <v>581488</v>
      </c>
      <c r="O62" s="9">
        <v>581488</v>
      </c>
      <c r="P62" s="9">
        <v>581488</v>
      </c>
      <c r="Q62" s="9">
        <v>581488</v>
      </c>
      <c r="R62" s="9">
        <v>581488</v>
      </c>
      <c r="S62" s="9">
        <v>581488</v>
      </c>
      <c r="T62" s="9">
        <v>581488</v>
      </c>
      <c r="U62" s="9">
        <v>581488</v>
      </c>
      <c r="V62" s="9">
        <v>581488</v>
      </c>
      <c r="W62" s="9">
        <v>581488</v>
      </c>
      <c r="X62" s="9">
        <v>581488</v>
      </c>
      <c r="Y62" s="9">
        <v>581488</v>
      </c>
      <c r="Z62" s="9">
        <v>581488</v>
      </c>
      <c r="AA62" s="9">
        <v>581488</v>
      </c>
      <c r="AB62" s="9">
        <v>581488</v>
      </c>
      <c r="AC62" s="9">
        <v>581488</v>
      </c>
      <c r="AD62" s="9">
        <v>581488</v>
      </c>
      <c r="AE62" s="9">
        <v>581488</v>
      </c>
      <c r="AF62" s="9">
        <v>581488</v>
      </c>
      <c r="AG62" s="9">
        <v>581488</v>
      </c>
      <c r="AH62" s="9">
        <v>581488</v>
      </c>
      <c r="AI62" s="9">
        <v>581488</v>
      </c>
      <c r="AJ62" s="9">
        <v>581488</v>
      </c>
      <c r="AK62" s="9">
        <v>581488</v>
      </c>
      <c r="AL62" s="9">
        <v>581488</v>
      </c>
      <c r="AM62" s="9">
        <v>581488</v>
      </c>
      <c r="AN62" s="9">
        <v>581488</v>
      </c>
      <c r="AO62" s="9">
        <v>581488</v>
      </c>
      <c r="AP62" s="9">
        <v>581488</v>
      </c>
      <c r="AQ62" s="9">
        <v>581488</v>
      </c>
      <c r="AR62" s="9">
        <v>581488</v>
      </c>
      <c r="AS62" s="9">
        <v>581488</v>
      </c>
      <c r="AT62" s="9">
        <v>581488</v>
      </c>
      <c r="AU62" s="9">
        <v>581488</v>
      </c>
    </row>
    <row r="63" spans="1:47">
      <c r="A63" s="12" t="s">
        <v>32</v>
      </c>
      <c r="B63" s="9">
        <v>56231.741999999998</v>
      </c>
      <c r="C63" s="9">
        <v>61977.4</v>
      </c>
      <c r="D63" s="9">
        <v>65198.86</v>
      </c>
      <c r="E63" s="9">
        <v>131369</v>
      </c>
      <c r="F63" s="9">
        <v>73697</v>
      </c>
      <c r="G63" s="9">
        <v>80441</v>
      </c>
      <c r="H63" s="9">
        <v>85379</v>
      </c>
      <c r="I63" s="9">
        <v>92523</v>
      </c>
      <c r="J63" s="9">
        <v>98382</v>
      </c>
      <c r="K63" s="9">
        <v>101816</v>
      </c>
      <c r="L63" s="9">
        <v>105091</v>
      </c>
      <c r="M63" s="9">
        <v>108381</v>
      </c>
      <c r="N63" s="9">
        <v>110913</v>
      </c>
      <c r="O63" s="9">
        <v>111176</v>
      </c>
      <c r="P63" s="9">
        <v>112156</v>
      </c>
      <c r="Q63" s="9">
        <v>132331</v>
      </c>
      <c r="R63" s="9">
        <v>120754</v>
      </c>
      <c r="S63" s="9">
        <v>123259</v>
      </c>
      <c r="T63" s="9">
        <v>138460</v>
      </c>
      <c r="U63" s="9">
        <v>147005</v>
      </c>
      <c r="V63" s="9">
        <v>142199</v>
      </c>
      <c r="W63" s="9">
        <v>144737</v>
      </c>
      <c r="X63" s="9">
        <v>151347</v>
      </c>
      <c r="Y63" s="9">
        <v>147024</v>
      </c>
      <c r="Z63" s="9">
        <v>148946</v>
      </c>
      <c r="AA63" s="9">
        <v>152181</v>
      </c>
      <c r="AB63" s="9">
        <v>152127</v>
      </c>
      <c r="AC63" s="9">
        <v>157031</v>
      </c>
      <c r="AD63" s="9">
        <v>159369</v>
      </c>
      <c r="AE63" s="9">
        <v>165368</v>
      </c>
      <c r="AF63" s="9">
        <v>170688</v>
      </c>
      <c r="AG63" s="9">
        <v>157279</v>
      </c>
      <c r="AH63" s="9">
        <v>166159</v>
      </c>
      <c r="AI63" s="9">
        <v>186540</v>
      </c>
      <c r="AJ63" s="9">
        <v>199884</v>
      </c>
      <c r="AK63" s="9">
        <v>202689</v>
      </c>
      <c r="AL63" s="9">
        <v>216766</v>
      </c>
      <c r="AM63" s="9">
        <v>208068</v>
      </c>
      <c r="AN63" s="9">
        <v>211783</v>
      </c>
      <c r="AO63" s="9">
        <v>221242</v>
      </c>
      <c r="AP63" s="9">
        <v>229976</v>
      </c>
      <c r="AQ63" s="9">
        <v>209497</v>
      </c>
      <c r="AR63" s="9">
        <v>210946</v>
      </c>
      <c r="AS63" s="9">
        <v>219588</v>
      </c>
      <c r="AT63" s="9">
        <v>228001</v>
      </c>
      <c r="AU63" s="9">
        <v>219121</v>
      </c>
    </row>
    <row r="64" spans="1:47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</row>
    <row r="66" spans="1:47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</row>
    <row r="67" spans="1:47">
      <c r="A67" s="12" t="s">
        <v>35</v>
      </c>
      <c r="B67" s="9">
        <v>-18106.510279610298</v>
      </c>
      <c r="C67" s="9">
        <v>-15028.447506706299</v>
      </c>
      <c r="D67" s="9">
        <v>-17889.04</v>
      </c>
      <c r="E67" s="9">
        <v>-20463</v>
      </c>
      <c r="F67" s="9">
        <v>-22946</v>
      </c>
      <c r="G67" s="9">
        <v>-24622</v>
      </c>
      <c r="H67" s="9">
        <v>-40733</v>
      </c>
      <c r="I67" s="9">
        <v>-39266</v>
      </c>
      <c r="J67" s="9">
        <v>-34708</v>
      </c>
      <c r="K67" s="9">
        <v>-32440</v>
      </c>
      <c r="L67" s="9">
        <v>-31317</v>
      </c>
      <c r="M67" s="9">
        <v>-32505</v>
      </c>
      <c r="N67" s="9">
        <v>-27283</v>
      </c>
      <c r="O67" s="9">
        <v>-29908</v>
      </c>
      <c r="P67" s="9">
        <v>-29060</v>
      </c>
      <c r="Q67" s="9">
        <v>-31055</v>
      </c>
      <c r="R67" s="9">
        <v>-28194</v>
      </c>
      <c r="S67" s="9">
        <v>-36836</v>
      </c>
      <c r="T67" s="9">
        <v>-38754</v>
      </c>
      <c r="U67" s="9">
        <v>-38386</v>
      </c>
      <c r="V67" s="9">
        <v>-35154</v>
      </c>
      <c r="W67" s="9">
        <v>-32573</v>
      </c>
      <c r="X67" s="9">
        <v>-35134</v>
      </c>
      <c r="Y67" s="9">
        <v>-31461</v>
      </c>
      <c r="Z67" s="9">
        <v>-57373</v>
      </c>
      <c r="AA67" s="9">
        <v>-53809</v>
      </c>
      <c r="AB67" s="9">
        <v>-58270</v>
      </c>
      <c r="AC67" s="9">
        <v>-47853</v>
      </c>
      <c r="AD67" s="9">
        <v>-50246</v>
      </c>
      <c r="AE67" s="9">
        <v>-47728</v>
      </c>
      <c r="AF67" s="9">
        <v>-56967</v>
      </c>
      <c r="AG67" s="9">
        <v>-54934</v>
      </c>
      <c r="AH67" s="9">
        <v>-44606</v>
      </c>
      <c r="AI67" s="9">
        <v>-52648</v>
      </c>
      <c r="AJ67" s="9">
        <v>-61085</v>
      </c>
      <c r="AK67" s="9">
        <v>-55020</v>
      </c>
      <c r="AL67" s="9">
        <v>-53771</v>
      </c>
      <c r="AM67" s="9">
        <v>-53140</v>
      </c>
      <c r="AN67" s="9">
        <v>-50304</v>
      </c>
      <c r="AO67" s="9">
        <v>-45234</v>
      </c>
      <c r="AP67" s="9">
        <v>-51141</v>
      </c>
      <c r="AQ67" s="9">
        <v>-57355</v>
      </c>
      <c r="AR67" s="9">
        <v>-50753</v>
      </c>
      <c r="AS67" s="9">
        <v>-63279</v>
      </c>
      <c r="AT67" s="9">
        <v>-60840</v>
      </c>
      <c r="AU67" s="9">
        <v>-55945</v>
      </c>
    </row>
    <row r="68" spans="1:47" ht="27.75" customHeight="1">
      <c r="A68" s="10" t="s">
        <v>36</v>
      </c>
      <c r="B68" s="11">
        <v>619613.26191038976</v>
      </c>
      <c r="C68" s="11">
        <v>628436.98268329375</v>
      </c>
      <c r="D68" s="11">
        <v>628797.85</v>
      </c>
      <c r="E68" s="11">
        <v>692394</v>
      </c>
      <c r="F68" s="11">
        <v>632239</v>
      </c>
      <c r="G68" s="11">
        <v>637307</v>
      </c>
      <c r="H68" s="11">
        <v>626134</v>
      </c>
      <c r="I68" s="11">
        <v>634745</v>
      </c>
      <c r="J68" s="11">
        <v>645162</v>
      </c>
      <c r="K68" s="11">
        <v>650864</v>
      </c>
      <c r="L68" s="11">
        <v>655262</v>
      </c>
      <c r="M68" s="11">
        <v>657364</v>
      </c>
      <c r="N68" s="11">
        <v>665118</v>
      </c>
      <c r="O68" s="11">
        <v>662756</v>
      </c>
      <c r="P68" s="11">
        <v>664584</v>
      </c>
      <c r="Q68" s="11">
        <v>682764</v>
      </c>
      <c r="R68" s="11">
        <v>674048</v>
      </c>
      <c r="S68" s="11">
        <v>667911</v>
      </c>
      <c r="T68" s="11">
        <v>681194</v>
      </c>
      <c r="U68" s="11">
        <v>690107</v>
      </c>
      <c r="V68" s="11">
        <v>688533</v>
      </c>
      <c r="W68" s="11">
        <v>693652</v>
      </c>
      <c r="X68" s="11">
        <v>697701</v>
      </c>
      <c r="Y68" s="11">
        <v>697051</v>
      </c>
      <c r="Z68" s="11">
        <v>673061</v>
      </c>
      <c r="AA68" s="11">
        <v>679860</v>
      </c>
      <c r="AB68" s="11">
        <v>675345</v>
      </c>
      <c r="AC68" s="11">
        <v>690666</v>
      </c>
      <c r="AD68" s="11">
        <v>690611</v>
      </c>
      <c r="AE68" s="11">
        <v>699128</v>
      </c>
      <c r="AF68" s="11">
        <v>695209</v>
      </c>
      <c r="AG68" s="11">
        <v>683833</v>
      </c>
      <c r="AH68" s="11">
        <v>703041</v>
      </c>
      <c r="AI68" s="11">
        <v>715380</v>
      </c>
      <c r="AJ68" s="11">
        <v>720287</v>
      </c>
      <c r="AK68" s="11">
        <v>729157</v>
      </c>
      <c r="AL68" s="11">
        <v>744483</v>
      </c>
      <c r="AM68" s="11">
        <v>736416</v>
      </c>
      <c r="AN68" s="11">
        <v>742967</v>
      </c>
      <c r="AO68" s="11">
        <v>757496</v>
      </c>
      <c r="AP68" s="11">
        <v>760323</v>
      </c>
      <c r="AQ68" s="11">
        <v>733630</v>
      </c>
      <c r="AR68" s="11">
        <v>741681</v>
      </c>
      <c r="AS68" s="11">
        <v>737797</v>
      </c>
      <c r="AT68" s="11">
        <v>748649</v>
      </c>
      <c r="AU68" s="11">
        <v>744664</v>
      </c>
    </row>
    <row r="69" spans="1:47">
      <c r="A69" s="12" t="s">
        <v>37</v>
      </c>
      <c r="B69" s="9">
        <v>83867.37</v>
      </c>
      <c r="C69" s="9">
        <v>83493.558000000005</v>
      </c>
      <c r="D69" s="9">
        <v>63914.42</v>
      </c>
      <c r="E69" s="9">
        <v>0</v>
      </c>
      <c r="F69" s="9">
        <v>64459</v>
      </c>
      <c r="G69" s="9">
        <v>65085</v>
      </c>
      <c r="H69" s="9">
        <v>63892</v>
      </c>
      <c r="I69" s="9">
        <v>64994</v>
      </c>
      <c r="J69" s="9">
        <v>66140</v>
      </c>
      <c r="K69" s="9">
        <v>66807</v>
      </c>
      <c r="L69" s="9">
        <v>67231</v>
      </c>
      <c r="M69" s="9">
        <v>67368</v>
      </c>
      <c r="N69" s="9">
        <v>68254</v>
      </c>
      <c r="O69" s="9">
        <v>68105</v>
      </c>
      <c r="P69" s="9">
        <v>68326</v>
      </c>
      <c r="Q69" s="9">
        <v>70695</v>
      </c>
      <c r="R69" s="9">
        <v>69597</v>
      </c>
      <c r="S69" s="9">
        <v>68870</v>
      </c>
      <c r="T69" s="9">
        <v>70611</v>
      </c>
      <c r="U69" s="9">
        <v>69738</v>
      </c>
      <c r="V69" s="9">
        <v>69604</v>
      </c>
      <c r="W69" s="9">
        <v>70168</v>
      </c>
      <c r="X69" s="9">
        <v>70685</v>
      </c>
      <c r="Y69" s="9">
        <v>70433</v>
      </c>
      <c r="Z69" s="9">
        <v>67802</v>
      </c>
      <c r="AA69" s="9">
        <v>68536</v>
      </c>
      <c r="AB69" s="9">
        <v>67987</v>
      </c>
      <c r="AC69" s="9">
        <v>69640</v>
      </c>
      <c r="AD69" s="9">
        <v>69647</v>
      </c>
      <c r="AE69" s="9">
        <v>70605</v>
      </c>
      <c r="AF69" s="9">
        <v>70172</v>
      </c>
      <c r="AG69" s="9">
        <v>71141</v>
      </c>
      <c r="AH69" s="9">
        <v>73301</v>
      </c>
      <c r="AI69" s="9">
        <v>74713</v>
      </c>
      <c r="AJ69" s="9">
        <v>75352</v>
      </c>
      <c r="AK69" s="9">
        <v>75892</v>
      </c>
      <c r="AL69" s="9">
        <v>84948</v>
      </c>
      <c r="AM69" s="9">
        <v>84150</v>
      </c>
      <c r="AN69" s="9">
        <v>137904</v>
      </c>
      <c r="AO69" s="9">
        <v>136404</v>
      </c>
      <c r="AP69" s="9">
        <v>136732</v>
      </c>
      <c r="AQ69" s="9">
        <v>132874</v>
      </c>
      <c r="AR69" s="9">
        <v>118149</v>
      </c>
      <c r="AS69" s="9">
        <v>117271</v>
      </c>
      <c r="AT69" s="9">
        <v>118246</v>
      </c>
      <c r="AU69" s="9">
        <v>118760</v>
      </c>
    </row>
    <row r="70" spans="1:47">
      <c r="A70" s="22" t="s">
        <v>38</v>
      </c>
      <c r="B70" s="16">
        <v>703480.63191038975</v>
      </c>
      <c r="C70" s="16">
        <v>711930.54068329372</v>
      </c>
      <c r="D70" s="16">
        <v>692712.27</v>
      </c>
      <c r="E70" s="16">
        <v>692394</v>
      </c>
      <c r="F70" s="16">
        <v>696698</v>
      </c>
      <c r="G70" s="16">
        <v>702392</v>
      </c>
      <c r="H70" s="16">
        <v>690026</v>
      </c>
      <c r="I70" s="16">
        <v>699739</v>
      </c>
      <c r="J70" s="16">
        <v>711302</v>
      </c>
      <c r="K70" s="16">
        <v>717671</v>
      </c>
      <c r="L70" s="16">
        <v>722493</v>
      </c>
      <c r="M70" s="16">
        <v>724732</v>
      </c>
      <c r="N70" s="16">
        <v>733372</v>
      </c>
      <c r="O70" s="16">
        <v>730861</v>
      </c>
      <c r="P70" s="16">
        <v>732910</v>
      </c>
      <c r="Q70" s="16">
        <v>753459</v>
      </c>
      <c r="R70" s="16">
        <v>743645</v>
      </c>
      <c r="S70" s="16">
        <v>736781</v>
      </c>
      <c r="T70" s="16">
        <v>751805</v>
      </c>
      <c r="U70" s="16">
        <v>759845</v>
      </c>
      <c r="V70" s="16">
        <v>758137</v>
      </c>
      <c r="W70" s="16">
        <v>763820</v>
      </c>
      <c r="X70" s="16">
        <v>768386</v>
      </c>
      <c r="Y70" s="16">
        <v>767484</v>
      </c>
      <c r="Z70" s="16">
        <v>740863</v>
      </c>
      <c r="AA70" s="16">
        <v>748396</v>
      </c>
      <c r="AB70" s="16">
        <v>743332</v>
      </c>
      <c r="AC70" s="16">
        <v>760306</v>
      </c>
      <c r="AD70" s="16">
        <v>760258</v>
      </c>
      <c r="AE70" s="16">
        <v>769733</v>
      </c>
      <c r="AF70" s="16">
        <v>765381</v>
      </c>
      <c r="AG70" s="16">
        <v>754974</v>
      </c>
      <c r="AH70" s="16">
        <v>776342</v>
      </c>
      <c r="AI70" s="16">
        <v>790093</v>
      </c>
      <c r="AJ70" s="16">
        <v>795639</v>
      </c>
      <c r="AK70" s="16">
        <v>805049</v>
      </c>
      <c r="AL70" s="16">
        <v>829431</v>
      </c>
      <c r="AM70" s="16">
        <v>820566</v>
      </c>
      <c r="AN70" s="16">
        <v>880871</v>
      </c>
      <c r="AO70" s="16">
        <v>893900</v>
      </c>
      <c r="AP70" s="16">
        <v>897055</v>
      </c>
      <c r="AQ70" s="16">
        <v>866504</v>
      </c>
      <c r="AR70" s="16">
        <v>859830</v>
      </c>
      <c r="AS70" s="16">
        <v>855068</v>
      </c>
      <c r="AT70" s="16">
        <v>866895</v>
      </c>
      <c r="AU70" s="16">
        <v>863424</v>
      </c>
    </row>
    <row r="71" spans="1:47">
      <c r="A71" s="22" t="s">
        <v>39</v>
      </c>
      <c r="B71" s="16">
        <v>1392009.7946841489</v>
      </c>
      <c r="C71" s="16">
        <v>1395315.2483094693</v>
      </c>
      <c r="D71" s="16">
        <v>1338271.56</v>
      </c>
      <c r="E71" s="16">
        <v>1307588</v>
      </c>
      <c r="F71" s="16">
        <v>1279856</v>
      </c>
      <c r="G71" s="16">
        <v>1294029</v>
      </c>
      <c r="H71" s="16">
        <v>1250672</v>
      </c>
      <c r="I71" s="16">
        <v>1243642</v>
      </c>
      <c r="J71" s="16">
        <v>1256532</v>
      </c>
      <c r="K71" s="16">
        <v>1261366</v>
      </c>
      <c r="L71" s="16">
        <v>1268781</v>
      </c>
      <c r="M71" s="16">
        <v>1288963</v>
      </c>
      <c r="N71" s="16">
        <v>1317179</v>
      </c>
      <c r="O71" s="16">
        <v>1349267</v>
      </c>
      <c r="P71" s="16">
        <v>1338644</v>
      </c>
      <c r="Q71" s="16">
        <v>1331909</v>
      </c>
      <c r="R71" s="16">
        <v>1349455</v>
      </c>
      <c r="S71" s="16">
        <v>1331488</v>
      </c>
      <c r="T71" s="16">
        <v>1338346</v>
      </c>
      <c r="U71" s="16">
        <v>1369957</v>
      </c>
      <c r="V71" s="16">
        <v>1365485</v>
      </c>
      <c r="W71" s="16">
        <v>1381364</v>
      </c>
      <c r="X71" s="16">
        <v>1360559</v>
      </c>
      <c r="Y71" s="16">
        <v>1354199</v>
      </c>
      <c r="Z71" s="16">
        <v>1300217</v>
      </c>
      <c r="AA71" s="16">
        <v>1295884</v>
      </c>
      <c r="AB71" s="16">
        <v>1291719</v>
      </c>
      <c r="AC71" s="16">
        <v>1314450</v>
      </c>
      <c r="AD71" s="16">
        <v>1316021</v>
      </c>
      <c r="AE71" s="16">
        <v>1352322</v>
      </c>
      <c r="AF71" s="16">
        <v>1347563</v>
      </c>
      <c r="AG71" s="16">
        <v>1338314</v>
      </c>
      <c r="AH71" s="16">
        <v>1364738</v>
      </c>
      <c r="AI71" s="16">
        <v>1378878</v>
      </c>
      <c r="AJ71" s="16">
        <v>1364656</v>
      </c>
      <c r="AK71" s="16">
        <v>1386651</v>
      </c>
      <c r="AL71" s="16">
        <v>1413638</v>
      </c>
      <c r="AM71" s="16">
        <v>1431760</v>
      </c>
      <c r="AN71" s="16">
        <v>1517714</v>
      </c>
      <c r="AO71" s="16">
        <v>1548928</v>
      </c>
      <c r="AP71" s="16">
        <v>1518738</v>
      </c>
      <c r="AQ71" s="16">
        <v>1534782</v>
      </c>
      <c r="AR71" s="16">
        <v>1540365</v>
      </c>
      <c r="AS71" s="16">
        <v>1538623</v>
      </c>
      <c r="AT71" s="16">
        <v>1569828</v>
      </c>
      <c r="AU71" s="16">
        <v>1586250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51DC-4B4A-441E-B7EF-9A54466CC6E8}">
  <dimension ref="B2:AW60"/>
  <sheetViews>
    <sheetView zoomScale="104" zoomScaleNormal="100" workbookViewId="0">
      <pane xSplit="3" ySplit="7" topLeftCell="AQ8" activePane="bottomRight" state="frozen"/>
      <selection activeCell="B2" sqref="B2"/>
      <selection pane="topRight" activeCell="B2" sqref="B2"/>
      <selection pane="bottomLeft" activeCell="B2" sqref="B2"/>
      <selection pane="bottomRight" activeCell="AT49" sqref="AT49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195</v>
      </c>
    </row>
    <row r="4" spans="2:49" ht="15" customHeight="1">
      <c r="B4" s="23" t="s">
        <v>335</v>
      </c>
    </row>
    <row r="5" spans="2:49" ht="10" customHeight="1"/>
    <row r="6" spans="2:49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198524.85497056</v>
      </c>
      <c r="E8" s="35">
        <v>212255.14502944</v>
      </c>
      <c r="F8" s="35">
        <v>185684.69999999995</v>
      </c>
      <c r="G8" s="35">
        <v>191890.30000000005</v>
      </c>
      <c r="H8" s="35">
        <v>194022</v>
      </c>
      <c r="I8" s="35">
        <v>179302</v>
      </c>
      <c r="J8" s="35">
        <v>165193</v>
      </c>
      <c r="K8" s="35">
        <v>164852</v>
      </c>
      <c r="L8" s="35">
        <v>172503</v>
      </c>
      <c r="M8" s="35">
        <v>153443</v>
      </c>
      <c r="N8" s="35">
        <v>153145</v>
      </c>
      <c r="O8" s="35">
        <v>159077</v>
      </c>
      <c r="P8" s="35">
        <v>170049</v>
      </c>
      <c r="Q8" s="35">
        <v>164412</v>
      </c>
      <c r="R8" s="35">
        <v>169480</v>
      </c>
      <c r="S8" s="35">
        <v>171974</v>
      </c>
      <c r="T8" s="35">
        <v>190874</v>
      </c>
      <c r="U8" s="35">
        <v>181112</v>
      </c>
      <c r="V8" s="35">
        <v>155816</v>
      </c>
      <c r="W8" s="35">
        <v>190538</v>
      </c>
      <c r="X8" s="35">
        <v>182717</v>
      </c>
      <c r="Y8" s="35">
        <v>165630</v>
      </c>
      <c r="Z8" s="35">
        <v>160632</v>
      </c>
      <c r="AA8" s="35">
        <v>162608</v>
      </c>
      <c r="AB8" s="35">
        <v>154344</v>
      </c>
      <c r="AC8" s="35">
        <v>145378</v>
      </c>
      <c r="AD8" s="35">
        <v>134257</v>
      </c>
      <c r="AE8" s="35">
        <v>153058</v>
      </c>
      <c r="AF8" s="35">
        <v>172342</v>
      </c>
      <c r="AG8" s="35">
        <v>182115</v>
      </c>
      <c r="AH8" s="35">
        <v>175022</v>
      </c>
      <c r="AI8" s="35">
        <v>193066</v>
      </c>
      <c r="AJ8" s="35">
        <v>221605</v>
      </c>
      <c r="AK8" s="35">
        <v>238452</v>
      </c>
      <c r="AL8" s="35">
        <v>234099</v>
      </c>
      <c r="AM8" s="35">
        <v>226090</v>
      </c>
      <c r="AN8" s="35">
        <v>230534</v>
      </c>
      <c r="AO8" s="35">
        <v>229998</v>
      </c>
      <c r="AP8" s="35">
        <v>262714</v>
      </c>
      <c r="AQ8" s="35">
        <v>256487</v>
      </c>
      <c r="AR8" s="35">
        <v>245380</v>
      </c>
      <c r="AS8" s="35">
        <v>248334</v>
      </c>
      <c r="AT8" s="35">
        <v>228206</v>
      </c>
      <c r="AU8" s="35">
        <v>245180</v>
      </c>
      <c r="AV8" s="35">
        <v>265799</v>
      </c>
      <c r="AW8" s="36">
        <v>253180</v>
      </c>
    </row>
    <row r="9" spans="2:49" ht="15" customHeight="1" outlineLevel="1">
      <c r="B9" s="37" t="s">
        <v>198</v>
      </c>
      <c r="C9" s="38"/>
      <c r="D9" s="39">
        <v>194951.85497056</v>
      </c>
      <c r="E9" s="39">
        <v>209310.14502944</v>
      </c>
      <c r="F9" s="39">
        <v>183026.69999999995</v>
      </c>
      <c r="G9" s="39">
        <v>189224.30000000005</v>
      </c>
      <c r="H9" s="39">
        <v>191445</v>
      </c>
      <c r="I9" s="39">
        <v>176767</v>
      </c>
      <c r="J9" s="39">
        <v>161934</v>
      </c>
      <c r="K9" s="39">
        <v>162138</v>
      </c>
      <c r="L9" s="39">
        <v>170091</v>
      </c>
      <c r="M9" s="39">
        <v>151090</v>
      </c>
      <c r="N9" s="39">
        <v>150968</v>
      </c>
      <c r="O9" s="39">
        <v>156371</v>
      </c>
      <c r="P9" s="39">
        <v>167741</v>
      </c>
      <c r="Q9" s="39">
        <v>162765</v>
      </c>
      <c r="R9" s="39">
        <v>167688</v>
      </c>
      <c r="S9" s="39">
        <v>169182</v>
      </c>
      <c r="T9" s="39">
        <v>188823</v>
      </c>
      <c r="U9" s="39">
        <v>179208</v>
      </c>
      <c r="V9" s="39">
        <v>159771</v>
      </c>
      <c r="W9" s="39">
        <v>181386</v>
      </c>
      <c r="X9" s="39">
        <v>182717</v>
      </c>
      <c r="Y9" s="39">
        <v>165630</v>
      </c>
      <c r="Z9" s="39">
        <v>160632</v>
      </c>
      <c r="AA9" s="39">
        <v>151459</v>
      </c>
      <c r="AB9" s="39">
        <v>152921</v>
      </c>
      <c r="AC9" s="39">
        <v>142752</v>
      </c>
      <c r="AD9" s="39">
        <v>132608</v>
      </c>
      <c r="AE9" s="39">
        <v>142463</v>
      </c>
      <c r="AF9" s="39">
        <v>171114</v>
      </c>
      <c r="AG9" s="39">
        <v>180886</v>
      </c>
      <c r="AH9" s="39">
        <v>173873</v>
      </c>
      <c r="AI9" s="39">
        <v>191452</v>
      </c>
      <c r="AJ9" s="39">
        <v>219333</v>
      </c>
      <c r="AK9" s="39">
        <v>234552</v>
      </c>
      <c r="AL9" s="39">
        <v>231805</v>
      </c>
      <c r="AM9" s="39">
        <v>222310</v>
      </c>
      <c r="AN9" s="39">
        <v>228058</v>
      </c>
      <c r="AO9" s="39">
        <v>227625</v>
      </c>
      <c r="AP9" s="39">
        <v>262617</v>
      </c>
      <c r="AQ9" s="39">
        <v>255689</v>
      </c>
      <c r="AR9" s="39">
        <v>245380</v>
      </c>
      <c r="AS9" s="39">
        <v>248253</v>
      </c>
      <c r="AT9" s="39">
        <v>228199</v>
      </c>
      <c r="AU9" s="39">
        <v>245160</v>
      </c>
      <c r="AV9" s="39">
        <v>265741</v>
      </c>
      <c r="AW9" s="40">
        <v>252661</v>
      </c>
    </row>
    <row r="10" spans="2:49" ht="15" customHeight="1" outlineLevel="1">
      <c r="B10" s="37" t="s">
        <v>199</v>
      </c>
      <c r="C10" s="38"/>
      <c r="D10" s="39">
        <v>3573</v>
      </c>
      <c r="E10" s="39">
        <v>2945</v>
      </c>
      <c r="F10" s="39">
        <v>2658</v>
      </c>
      <c r="G10" s="39">
        <v>2666</v>
      </c>
      <c r="H10" s="39">
        <v>2577</v>
      </c>
      <c r="I10" s="39">
        <v>2535</v>
      </c>
      <c r="J10" s="39">
        <v>3259</v>
      </c>
      <c r="K10" s="39">
        <v>2714</v>
      </c>
      <c r="L10" s="39">
        <v>2412</v>
      </c>
      <c r="M10" s="39">
        <v>2353</v>
      </c>
      <c r="N10" s="39">
        <v>2177</v>
      </c>
      <c r="O10" s="39">
        <v>2706</v>
      </c>
      <c r="P10" s="39">
        <v>2308</v>
      </c>
      <c r="Q10" s="39">
        <v>1647</v>
      </c>
      <c r="R10" s="39">
        <v>1792</v>
      </c>
      <c r="S10" s="39">
        <v>2792</v>
      </c>
      <c r="T10" s="39">
        <v>2051</v>
      </c>
      <c r="U10" s="39">
        <v>1904</v>
      </c>
      <c r="V10" s="39">
        <v>-3955</v>
      </c>
      <c r="W10" s="39">
        <v>9152</v>
      </c>
      <c r="X10" s="39">
        <v>0</v>
      </c>
      <c r="Y10" s="39">
        <v>0</v>
      </c>
      <c r="Z10" s="39">
        <v>0</v>
      </c>
      <c r="AA10" s="39">
        <v>11149</v>
      </c>
      <c r="AB10" s="39">
        <v>1423</v>
      </c>
      <c r="AC10" s="39">
        <v>2626</v>
      </c>
      <c r="AD10" s="39">
        <v>1649</v>
      </c>
      <c r="AE10" s="39">
        <v>10595</v>
      </c>
      <c r="AF10" s="39">
        <v>1228</v>
      </c>
      <c r="AG10" s="39">
        <v>1229</v>
      </c>
      <c r="AH10" s="39">
        <v>1149</v>
      </c>
      <c r="AI10" s="39">
        <v>1614</v>
      </c>
      <c r="AJ10" s="39">
        <v>2272</v>
      </c>
      <c r="AK10" s="39">
        <v>3900</v>
      </c>
      <c r="AL10" s="39">
        <v>2294</v>
      </c>
      <c r="AM10" s="39">
        <v>3780</v>
      </c>
      <c r="AN10" s="39">
        <v>2476</v>
      </c>
      <c r="AO10" s="39">
        <v>2373</v>
      </c>
      <c r="AP10" s="39">
        <v>97</v>
      </c>
      <c r="AQ10" s="39">
        <v>798</v>
      </c>
      <c r="AR10" s="39">
        <v>0</v>
      </c>
      <c r="AS10" s="39">
        <v>81</v>
      </c>
      <c r="AT10" s="39">
        <v>7</v>
      </c>
      <c r="AU10" s="39">
        <v>20</v>
      </c>
      <c r="AV10" s="39">
        <v>58</v>
      </c>
      <c r="AW10" s="40">
        <v>519</v>
      </c>
    </row>
    <row r="11" spans="2:49" ht="15" customHeight="1">
      <c r="B11" s="33" t="s">
        <v>200</v>
      </c>
      <c r="C11" s="34"/>
      <c r="D11" s="35">
        <v>-162756</v>
      </c>
      <c r="E11" s="35">
        <v>-169683</v>
      </c>
      <c r="F11" s="35">
        <v>-148576</v>
      </c>
      <c r="G11" s="35">
        <v>-154011</v>
      </c>
      <c r="H11" s="35">
        <v>-154128</v>
      </c>
      <c r="I11" s="35">
        <v>-139083</v>
      </c>
      <c r="J11" s="35">
        <v>-131639</v>
      </c>
      <c r="K11" s="35">
        <v>-128969</v>
      </c>
      <c r="L11" s="35">
        <v>-135414</v>
      </c>
      <c r="M11" s="35">
        <v>-119544</v>
      </c>
      <c r="N11" s="35">
        <v>-120757</v>
      </c>
      <c r="O11" s="35">
        <v>-130066</v>
      </c>
      <c r="P11" s="35">
        <v>-139215</v>
      </c>
      <c r="Q11" s="35">
        <v>-136612</v>
      </c>
      <c r="R11" s="35">
        <v>-142267</v>
      </c>
      <c r="S11" s="35">
        <v>-143799</v>
      </c>
      <c r="T11" s="35">
        <v>-155924</v>
      </c>
      <c r="U11" s="35">
        <v>-149228</v>
      </c>
      <c r="V11" s="35">
        <v>-136457</v>
      </c>
      <c r="W11" s="35">
        <v>-151734</v>
      </c>
      <c r="X11" s="35">
        <v>-151943</v>
      </c>
      <c r="Y11" s="35">
        <v>-139941</v>
      </c>
      <c r="Z11" s="35">
        <v>-137291</v>
      </c>
      <c r="AA11" s="35">
        <v>-129744</v>
      </c>
      <c r="AB11" s="35">
        <v>-126857</v>
      </c>
      <c r="AC11" s="35">
        <v>-120169</v>
      </c>
      <c r="AD11" s="35">
        <v>-112580</v>
      </c>
      <c r="AE11" s="35">
        <v>-119906</v>
      </c>
      <c r="AF11" s="35">
        <v>-145600</v>
      </c>
      <c r="AG11" s="35">
        <v>-149637</v>
      </c>
      <c r="AH11" s="35">
        <v>-147540</v>
      </c>
      <c r="AI11" s="35">
        <v>-160036</v>
      </c>
      <c r="AJ11" s="35">
        <v>-185121</v>
      </c>
      <c r="AK11" s="35">
        <v>-183142</v>
      </c>
      <c r="AL11" s="35">
        <v>-188885</v>
      </c>
      <c r="AM11" s="35">
        <v>-180052</v>
      </c>
      <c r="AN11" s="35">
        <v>-182043</v>
      </c>
      <c r="AO11" s="35">
        <v>-178913</v>
      </c>
      <c r="AP11" s="35">
        <v>-215409</v>
      </c>
      <c r="AQ11" s="35">
        <v>-209894</v>
      </c>
      <c r="AR11" s="35">
        <v>-197830</v>
      </c>
      <c r="AS11" s="35">
        <v>-204713</v>
      </c>
      <c r="AT11" s="35">
        <v>-193374</v>
      </c>
      <c r="AU11" s="35">
        <v>-193693</v>
      </c>
      <c r="AV11" s="35">
        <v>-221960</v>
      </c>
      <c r="AW11" s="36">
        <v>-213262</v>
      </c>
    </row>
    <row r="12" spans="2:49" ht="15" customHeight="1" outlineLevel="1">
      <c r="B12" s="37" t="s">
        <v>201</v>
      </c>
      <c r="C12" s="38"/>
      <c r="D12" s="39">
        <v>-162756</v>
      </c>
      <c r="E12" s="39">
        <v>-169683</v>
      </c>
      <c r="F12" s="39">
        <v>-148576</v>
      </c>
      <c r="G12" s="39">
        <v>-154011</v>
      </c>
      <c r="H12" s="39">
        <v>-154128</v>
      </c>
      <c r="I12" s="39">
        <v>-139083</v>
      </c>
      <c r="J12" s="39">
        <v>-131639</v>
      </c>
      <c r="K12" s="39">
        <v>-128969</v>
      </c>
      <c r="L12" s="39">
        <v>-135414</v>
      </c>
      <c r="M12" s="39">
        <v>-119544</v>
      </c>
      <c r="N12" s="39">
        <v>-120757</v>
      </c>
      <c r="O12" s="39">
        <v>-130066</v>
      </c>
      <c r="P12" s="39">
        <v>-139215</v>
      </c>
      <c r="Q12" s="39">
        <v>-136612</v>
      </c>
      <c r="R12" s="39">
        <v>-142267</v>
      </c>
      <c r="S12" s="39">
        <v>-143799</v>
      </c>
      <c r="T12" s="39">
        <v>-155924</v>
      </c>
      <c r="U12" s="39">
        <v>-149228</v>
      </c>
      <c r="V12" s="39">
        <v>-136457</v>
      </c>
      <c r="W12" s="39">
        <v>-151734</v>
      </c>
      <c r="X12" s="39">
        <v>-151943</v>
      </c>
      <c r="Y12" s="39">
        <v>-139941</v>
      </c>
      <c r="Z12" s="39">
        <v>-137291</v>
      </c>
      <c r="AA12" s="39">
        <v>-129744</v>
      </c>
      <c r="AB12" s="39">
        <v>-126857</v>
      </c>
      <c r="AC12" s="39">
        <v>-120169</v>
      </c>
      <c r="AD12" s="39">
        <v>-112580</v>
      </c>
      <c r="AE12" s="39">
        <v>-119906</v>
      </c>
      <c r="AF12" s="39">
        <v>-145600</v>
      </c>
      <c r="AG12" s="39">
        <v>-149637</v>
      </c>
      <c r="AH12" s="39">
        <v>-147540</v>
      </c>
      <c r="AI12" s="39">
        <v>-160036</v>
      </c>
      <c r="AJ12" s="39">
        <v>-185121</v>
      </c>
      <c r="AK12" s="39">
        <v>-183142</v>
      </c>
      <c r="AL12" s="39">
        <v>-188885</v>
      </c>
      <c r="AM12" s="39">
        <v>-180052</v>
      </c>
      <c r="AN12" s="39">
        <v>-182043</v>
      </c>
      <c r="AO12" s="39">
        <v>-178913</v>
      </c>
      <c r="AP12" s="39">
        <v>-215409</v>
      </c>
      <c r="AQ12" s="39">
        <v>-209894</v>
      </c>
      <c r="AR12" s="39">
        <v>-197830</v>
      </c>
      <c r="AS12" s="39">
        <v>-204713</v>
      </c>
      <c r="AT12" s="39">
        <v>-193374</v>
      </c>
      <c r="AU12" s="39">
        <v>-193693</v>
      </c>
      <c r="AV12" s="39">
        <v>-221960</v>
      </c>
      <c r="AW12" s="39">
        <v>-213262</v>
      </c>
    </row>
    <row r="13" spans="2:49" ht="15" customHeight="1">
      <c r="B13" s="41" t="s">
        <v>202</v>
      </c>
      <c r="C13" s="42"/>
      <c r="D13" s="43">
        <v>35768.854970560002</v>
      </c>
      <c r="E13" s="43">
        <v>42572.145029439998</v>
      </c>
      <c r="F13" s="43">
        <v>37108.699999999953</v>
      </c>
      <c r="G13" s="43">
        <v>37879.300000000047</v>
      </c>
      <c r="H13" s="43">
        <v>39894</v>
      </c>
      <c r="I13" s="43">
        <v>40219</v>
      </c>
      <c r="J13" s="43">
        <v>33554</v>
      </c>
      <c r="K13" s="43">
        <v>35883</v>
      </c>
      <c r="L13" s="43">
        <v>37089</v>
      </c>
      <c r="M13" s="43">
        <v>33899</v>
      </c>
      <c r="N13" s="43">
        <v>32388</v>
      </c>
      <c r="O13" s="43">
        <v>29011</v>
      </c>
      <c r="P13" s="43">
        <v>30834</v>
      </c>
      <c r="Q13" s="43">
        <v>27800</v>
      </c>
      <c r="R13" s="43">
        <v>27213</v>
      </c>
      <c r="S13" s="43">
        <v>28175</v>
      </c>
      <c r="T13" s="43">
        <v>34950</v>
      </c>
      <c r="U13" s="43">
        <v>31884</v>
      </c>
      <c r="V13" s="43">
        <v>19359</v>
      </c>
      <c r="W13" s="43">
        <v>38804</v>
      </c>
      <c r="X13" s="43">
        <v>30774</v>
      </c>
      <c r="Y13" s="43">
        <v>25689</v>
      </c>
      <c r="Z13" s="43">
        <v>23341</v>
      </c>
      <c r="AA13" s="43">
        <v>32864</v>
      </c>
      <c r="AB13" s="43">
        <v>27487</v>
      </c>
      <c r="AC13" s="43">
        <v>25209</v>
      </c>
      <c r="AD13" s="43">
        <v>21677</v>
      </c>
      <c r="AE13" s="43">
        <v>33152</v>
      </c>
      <c r="AF13" s="43">
        <v>26742</v>
      </c>
      <c r="AG13" s="43">
        <v>32478</v>
      </c>
      <c r="AH13" s="43">
        <v>27482</v>
      </c>
      <c r="AI13" s="43">
        <v>33030</v>
      </c>
      <c r="AJ13" s="43">
        <v>36484</v>
      </c>
      <c r="AK13" s="43">
        <v>55310</v>
      </c>
      <c r="AL13" s="43">
        <v>45214</v>
      </c>
      <c r="AM13" s="43">
        <v>46038</v>
      </c>
      <c r="AN13" s="43">
        <v>48491</v>
      </c>
      <c r="AO13" s="43">
        <v>51085</v>
      </c>
      <c r="AP13" s="43">
        <v>47305</v>
      </c>
      <c r="AQ13" s="43">
        <v>46593</v>
      </c>
      <c r="AR13" s="43">
        <v>47550</v>
      </c>
      <c r="AS13" s="43">
        <v>43621</v>
      </c>
      <c r="AT13" s="43">
        <v>34832</v>
      </c>
      <c r="AU13" s="43">
        <v>51487</v>
      </c>
      <c r="AV13" s="43">
        <v>43839</v>
      </c>
      <c r="AW13" s="43">
        <v>39918</v>
      </c>
    </row>
    <row r="14" spans="2:49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</row>
    <row r="15" spans="2:49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2:49" ht="15" customHeight="1">
      <c r="B16" s="33" t="s">
        <v>203</v>
      </c>
      <c r="C16" s="34"/>
      <c r="D16" s="35">
        <v>-26020</v>
      </c>
      <c r="E16" s="35">
        <v>-28756</v>
      </c>
      <c r="F16" s="35">
        <v>-32366</v>
      </c>
      <c r="G16" s="35">
        <v>-26911</v>
      </c>
      <c r="H16" s="35">
        <v>-26697</v>
      </c>
      <c r="I16" s="35">
        <v>-25828</v>
      </c>
      <c r="J16" s="35">
        <v>-22955</v>
      </c>
      <c r="K16" s="35">
        <v>-24754</v>
      </c>
      <c r="L16" s="35">
        <v>-24805</v>
      </c>
      <c r="M16" s="35">
        <v>-25349</v>
      </c>
      <c r="N16" s="35">
        <v>-23658</v>
      </c>
      <c r="O16" s="35">
        <v>-23806</v>
      </c>
      <c r="P16" s="35">
        <v>-23987</v>
      </c>
      <c r="Q16" s="35">
        <v>-23245</v>
      </c>
      <c r="R16" s="35">
        <v>-22049</v>
      </c>
      <c r="S16" s="35">
        <v>-21818</v>
      </c>
      <c r="T16" s="35">
        <v>-23788</v>
      </c>
      <c r="U16" s="35">
        <v>-22764</v>
      </c>
      <c r="V16" s="35">
        <v>-21744</v>
      </c>
      <c r="W16" s="35">
        <v>-22394</v>
      </c>
      <c r="X16" s="35">
        <v>-21184</v>
      </c>
      <c r="Y16" s="35">
        <v>-20585</v>
      </c>
      <c r="Z16" s="35">
        <v>-20406</v>
      </c>
      <c r="AA16" s="35">
        <v>-19878</v>
      </c>
      <c r="AB16" s="35">
        <v>-21959</v>
      </c>
      <c r="AC16" s="35">
        <v>-19216</v>
      </c>
      <c r="AD16" s="35">
        <v>-19054</v>
      </c>
      <c r="AE16" s="35">
        <v>-21100</v>
      </c>
      <c r="AF16" s="35">
        <v>-20624</v>
      </c>
      <c r="AG16" s="35">
        <v>-21595</v>
      </c>
      <c r="AH16" s="35">
        <v>-21269</v>
      </c>
      <c r="AI16" s="35">
        <v>-21309</v>
      </c>
      <c r="AJ16" s="35">
        <v>-22228</v>
      </c>
      <c r="AK16" s="35">
        <v>-24151</v>
      </c>
      <c r="AL16" s="35">
        <v>-22532</v>
      </c>
      <c r="AM16" s="35">
        <v>-24403</v>
      </c>
      <c r="AN16" s="35">
        <v>-24448</v>
      </c>
      <c r="AO16" s="35">
        <v>-26322</v>
      </c>
      <c r="AP16" s="35">
        <v>-26165</v>
      </c>
      <c r="AQ16" s="35">
        <v>-26226</v>
      </c>
      <c r="AR16" s="35">
        <v>-26777</v>
      </c>
      <c r="AS16" s="35">
        <v>-28227</v>
      </c>
      <c r="AT16" s="35">
        <v>-25722</v>
      </c>
      <c r="AU16" s="35">
        <v>-28762</v>
      </c>
      <c r="AV16" s="35">
        <v>-26891</v>
      </c>
      <c r="AW16" s="35">
        <v>-27728</v>
      </c>
    </row>
    <row r="17" spans="2:49" ht="15" customHeight="1" outlineLevel="1">
      <c r="B17" s="37" t="s">
        <v>204</v>
      </c>
      <c r="C17" s="38"/>
      <c r="D17" s="39">
        <v>-10068</v>
      </c>
      <c r="E17" s="39">
        <v>-11455</v>
      </c>
      <c r="F17" s="39">
        <v>-10601</v>
      </c>
      <c r="G17" s="39">
        <v>-9290</v>
      </c>
      <c r="H17" s="39">
        <v>-9868</v>
      </c>
      <c r="I17" s="39">
        <v>-9761</v>
      </c>
      <c r="J17" s="39">
        <v>-8290</v>
      </c>
      <c r="K17" s="39">
        <v>-8976</v>
      </c>
      <c r="L17" s="39">
        <v>-9308</v>
      </c>
      <c r="M17" s="39">
        <v>-9441</v>
      </c>
      <c r="N17" s="39">
        <v>-8919</v>
      </c>
      <c r="O17" s="39">
        <v>-9565</v>
      </c>
      <c r="P17" s="39">
        <v>-9084</v>
      </c>
      <c r="Q17" s="39">
        <v>-8614</v>
      </c>
      <c r="R17" s="39">
        <v>-8662</v>
      </c>
      <c r="S17" s="39">
        <v>-7516</v>
      </c>
      <c r="T17" s="39">
        <v>-9217</v>
      </c>
      <c r="U17" s="39">
        <v>-8438</v>
      </c>
      <c r="V17" s="39">
        <v>-8269</v>
      </c>
      <c r="W17" s="39">
        <v>-8439</v>
      </c>
      <c r="X17" s="39">
        <v>-7699</v>
      </c>
      <c r="Y17" s="39">
        <v>-7314</v>
      </c>
      <c r="Z17" s="39">
        <v>-7370</v>
      </c>
      <c r="AA17" s="39">
        <v>-7517</v>
      </c>
      <c r="AB17" s="39">
        <v>-7540</v>
      </c>
      <c r="AC17" s="39">
        <v>-6600</v>
      </c>
      <c r="AD17" s="39">
        <v>-6384</v>
      </c>
      <c r="AE17" s="39">
        <v>-7850</v>
      </c>
      <c r="AF17" s="39">
        <v>-7155</v>
      </c>
      <c r="AG17" s="39">
        <v>-7295</v>
      </c>
      <c r="AH17" s="39">
        <v>-7271</v>
      </c>
      <c r="AI17" s="39">
        <v>-9693</v>
      </c>
      <c r="AJ17" s="39">
        <v>-7805</v>
      </c>
      <c r="AK17" s="39">
        <v>-8078</v>
      </c>
      <c r="AL17" s="39">
        <v>-8034</v>
      </c>
      <c r="AM17" s="39">
        <v>-9840</v>
      </c>
      <c r="AN17" s="39">
        <v>-7755</v>
      </c>
      <c r="AO17" s="39">
        <v>-7855</v>
      </c>
      <c r="AP17" s="39">
        <v>-8059</v>
      </c>
      <c r="AQ17" s="39">
        <v>-8185</v>
      </c>
      <c r="AR17" s="39">
        <v>-8061</v>
      </c>
      <c r="AS17" s="39">
        <v>-8264</v>
      </c>
      <c r="AT17" s="39">
        <v>-8140</v>
      </c>
      <c r="AU17" s="39">
        <v>-8257</v>
      </c>
      <c r="AV17" s="39">
        <v>-8369</v>
      </c>
      <c r="AW17" s="39">
        <v>-9107</v>
      </c>
    </row>
    <row r="18" spans="2:49" ht="15" customHeight="1" outlineLevel="1">
      <c r="B18" s="37" t="s">
        <v>205</v>
      </c>
      <c r="C18" s="38"/>
      <c r="D18" s="39">
        <v>-18952</v>
      </c>
      <c r="E18" s="39">
        <v>-17301</v>
      </c>
      <c r="F18" s="39">
        <v>-18765</v>
      </c>
      <c r="G18" s="39">
        <v>-17621</v>
      </c>
      <c r="H18" s="39">
        <v>-16829</v>
      </c>
      <c r="I18" s="39">
        <v>-16067</v>
      </c>
      <c r="J18" s="39">
        <v>-14665</v>
      </c>
      <c r="K18" s="39">
        <v>-15778</v>
      </c>
      <c r="L18" s="39">
        <v>-15497</v>
      </c>
      <c r="M18" s="39">
        <v>-15908</v>
      </c>
      <c r="N18" s="39">
        <v>-14739</v>
      </c>
      <c r="O18" s="39">
        <v>-14241</v>
      </c>
      <c r="P18" s="39">
        <v>-14903</v>
      </c>
      <c r="Q18" s="39">
        <v>-14631</v>
      </c>
      <c r="R18" s="39">
        <v>-13387</v>
      </c>
      <c r="S18" s="39">
        <v>-14302</v>
      </c>
      <c r="T18" s="39">
        <v>-14571</v>
      </c>
      <c r="U18" s="39">
        <v>-14326</v>
      </c>
      <c r="V18" s="39">
        <v>-13475</v>
      </c>
      <c r="W18" s="39">
        <v>-13955</v>
      </c>
      <c r="X18" s="39">
        <v>-13485</v>
      </c>
      <c r="Y18" s="39">
        <v>-13271</v>
      </c>
      <c r="Z18" s="39">
        <v>-13036</v>
      </c>
      <c r="AA18" s="39">
        <v>-12361</v>
      </c>
      <c r="AB18" s="39">
        <v>-14419</v>
      </c>
      <c r="AC18" s="39">
        <v>-12616</v>
      </c>
      <c r="AD18" s="39">
        <v>-12670</v>
      </c>
      <c r="AE18" s="39">
        <v>-13250</v>
      </c>
      <c r="AF18" s="39">
        <v>-13469</v>
      </c>
      <c r="AG18" s="39">
        <v>-14300</v>
      </c>
      <c r="AH18" s="39">
        <v>-13998</v>
      </c>
      <c r="AI18" s="39">
        <v>-11616</v>
      </c>
      <c r="AJ18" s="39">
        <v>-14423</v>
      </c>
      <c r="AK18" s="39">
        <v>-16073</v>
      </c>
      <c r="AL18" s="39">
        <v>-14498</v>
      </c>
      <c r="AM18" s="39">
        <v>-14563</v>
      </c>
      <c r="AN18" s="39">
        <v>-16693</v>
      </c>
      <c r="AO18" s="39">
        <v>-18467</v>
      </c>
      <c r="AP18" s="39">
        <v>-18106</v>
      </c>
      <c r="AQ18" s="39">
        <v>-18041</v>
      </c>
      <c r="AR18" s="39">
        <v>-18716</v>
      </c>
      <c r="AS18" s="39">
        <v>-19963</v>
      </c>
      <c r="AT18" s="39">
        <v>-17582</v>
      </c>
      <c r="AU18" s="39">
        <v>-20505</v>
      </c>
      <c r="AV18" s="39">
        <v>-18522</v>
      </c>
      <c r="AW18" s="39">
        <v>-18621</v>
      </c>
    </row>
    <row r="19" spans="2:49" ht="15" customHeight="1" outlineLevel="1">
      <c r="B19" s="37" t="s">
        <v>206</v>
      </c>
      <c r="C19" s="38"/>
      <c r="D19" s="39">
        <v>3000</v>
      </c>
      <c r="E19" s="39">
        <v>0</v>
      </c>
      <c r="F19" s="39">
        <v>-3000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</row>
    <row r="20" spans="2:49" ht="15" customHeight="1">
      <c r="B20" s="41" t="s">
        <v>207</v>
      </c>
      <c r="C20" s="42"/>
      <c r="D20" s="43">
        <v>9748.8549705600017</v>
      </c>
      <c r="E20" s="43">
        <v>13816.145029439998</v>
      </c>
      <c r="F20" s="43">
        <v>4742.6999999999534</v>
      </c>
      <c r="G20" s="43">
        <v>10968.300000000047</v>
      </c>
      <c r="H20" s="43">
        <v>13197</v>
      </c>
      <c r="I20" s="43">
        <v>14391</v>
      </c>
      <c r="J20" s="43">
        <v>10599</v>
      </c>
      <c r="K20" s="43">
        <v>11129</v>
      </c>
      <c r="L20" s="43">
        <v>12284</v>
      </c>
      <c r="M20" s="43">
        <v>8550</v>
      </c>
      <c r="N20" s="43">
        <v>8730</v>
      </c>
      <c r="O20" s="43">
        <v>5205</v>
      </c>
      <c r="P20" s="43">
        <v>6847</v>
      </c>
      <c r="Q20" s="43">
        <v>4555</v>
      </c>
      <c r="R20" s="43">
        <v>5164</v>
      </c>
      <c r="S20" s="43">
        <v>6357</v>
      </c>
      <c r="T20" s="43">
        <v>11162</v>
      </c>
      <c r="U20" s="43">
        <v>9120</v>
      </c>
      <c r="V20" s="43">
        <v>-2385</v>
      </c>
      <c r="W20" s="43">
        <v>16410</v>
      </c>
      <c r="X20" s="43">
        <v>9590</v>
      </c>
      <c r="Y20" s="43">
        <v>5104</v>
      </c>
      <c r="Z20" s="43">
        <v>2935</v>
      </c>
      <c r="AA20" s="43">
        <v>12986</v>
      </c>
      <c r="AB20" s="43">
        <v>5528</v>
      </c>
      <c r="AC20" s="43">
        <v>5993</v>
      </c>
      <c r="AD20" s="43">
        <v>2623</v>
      </c>
      <c r="AE20" s="43">
        <v>12052</v>
      </c>
      <c r="AF20" s="43">
        <v>6118</v>
      </c>
      <c r="AG20" s="43">
        <v>10883</v>
      </c>
      <c r="AH20" s="43">
        <v>6213</v>
      </c>
      <c r="AI20" s="43">
        <v>11721</v>
      </c>
      <c r="AJ20" s="43">
        <v>14256</v>
      </c>
      <c r="AK20" s="43">
        <v>31159</v>
      </c>
      <c r="AL20" s="43">
        <v>22682</v>
      </c>
      <c r="AM20" s="43">
        <v>21635</v>
      </c>
      <c r="AN20" s="43">
        <v>24043</v>
      </c>
      <c r="AO20" s="43">
        <v>24763</v>
      </c>
      <c r="AP20" s="43">
        <v>21140</v>
      </c>
      <c r="AQ20" s="43">
        <v>20367</v>
      </c>
      <c r="AR20" s="43">
        <v>20773</v>
      </c>
      <c r="AS20" s="43">
        <v>15394</v>
      </c>
      <c r="AT20" s="43">
        <v>9110</v>
      </c>
      <c r="AU20" s="43">
        <v>22725</v>
      </c>
      <c r="AV20" s="43">
        <v>16948</v>
      </c>
      <c r="AW20" s="43">
        <v>12190</v>
      </c>
    </row>
    <row r="21" spans="2:49" ht="15" customHeight="1">
      <c r="B21" s="44"/>
      <c r="C21" s="45"/>
      <c r="D21" s="49"/>
      <c r="E21" s="49"/>
      <c r="F21" s="49"/>
      <c r="G21" s="49"/>
      <c r="H21" s="49"/>
      <c r="I21" s="49"/>
      <c r="J21" s="49"/>
      <c r="K21" s="162">
        <f t="shared" ref="K21:AS21" si="0">+SUM(K9:K10,K12,K17:K19,K26:K29,K31:K32,K34:K36,K40)-K43+K8+K11+K16+K37+K40-K44-K45+K23-K20-K33-K47</f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</row>
    <row r="22" spans="2:49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2:49" ht="15" customHeight="1">
      <c r="B23" s="41" t="s">
        <v>120</v>
      </c>
      <c r="C23" s="42"/>
      <c r="D23" s="43">
        <f t="shared" ref="D23:AR23" si="1">+D20+D33+D47</f>
        <v>15652.537007384211</v>
      </c>
      <c r="E23" s="43">
        <f t="shared" si="1"/>
        <v>23592.462992615787</v>
      </c>
      <c r="F23" s="43">
        <f t="shared" si="1"/>
        <v>11608.219999999954</v>
      </c>
      <c r="G23" s="43">
        <f t="shared" si="1"/>
        <v>21126.780000000046</v>
      </c>
      <c r="H23" s="43">
        <f t="shared" si="1"/>
        <v>20599</v>
      </c>
      <c r="I23" s="43">
        <f t="shared" si="1"/>
        <v>21763</v>
      </c>
      <c r="J23" s="43">
        <f t="shared" si="1"/>
        <v>16500</v>
      </c>
      <c r="K23" s="43">
        <f t="shared" si="1"/>
        <v>21240</v>
      </c>
      <c r="L23" s="43">
        <f t="shared" si="1"/>
        <v>19620</v>
      </c>
      <c r="M23" s="43">
        <f t="shared" si="1"/>
        <v>16243</v>
      </c>
      <c r="N23" s="43">
        <f t="shared" si="1"/>
        <v>15537</v>
      </c>
      <c r="O23" s="43">
        <f t="shared" si="1"/>
        <v>11962</v>
      </c>
      <c r="P23" s="43">
        <f t="shared" si="1"/>
        <v>13617</v>
      </c>
      <c r="Q23" s="43">
        <f t="shared" si="1"/>
        <v>11668</v>
      </c>
      <c r="R23" s="43">
        <f t="shared" si="1"/>
        <v>11598</v>
      </c>
      <c r="S23" s="43">
        <f t="shared" si="1"/>
        <v>14767</v>
      </c>
      <c r="T23" s="43">
        <f t="shared" si="1"/>
        <v>18573</v>
      </c>
      <c r="U23" s="43">
        <f t="shared" si="1"/>
        <v>16855</v>
      </c>
      <c r="V23" s="43">
        <f t="shared" si="1"/>
        <v>10349</v>
      </c>
      <c r="W23" s="43">
        <f t="shared" si="1"/>
        <v>18782</v>
      </c>
      <c r="X23" s="43">
        <f t="shared" si="1"/>
        <v>12691</v>
      </c>
      <c r="Y23" s="43">
        <f t="shared" si="1"/>
        <v>15886</v>
      </c>
      <c r="Z23" s="43">
        <f t="shared" si="1"/>
        <v>23819</v>
      </c>
      <c r="AA23" s="43">
        <f t="shared" si="1"/>
        <v>12678</v>
      </c>
      <c r="AB23" s="43">
        <f t="shared" si="1"/>
        <v>14666</v>
      </c>
      <c r="AC23" s="43">
        <f t="shared" si="1"/>
        <v>15614</v>
      </c>
      <c r="AD23" s="43">
        <f t="shared" si="1"/>
        <v>10651</v>
      </c>
      <c r="AE23" s="43">
        <f t="shared" si="1"/>
        <v>16586</v>
      </c>
      <c r="AF23" s="43">
        <f t="shared" si="1"/>
        <v>13279</v>
      </c>
      <c r="AG23" s="43">
        <f t="shared" si="1"/>
        <v>18844</v>
      </c>
      <c r="AH23" s="43">
        <f t="shared" si="1"/>
        <v>14196</v>
      </c>
      <c r="AI23" s="43">
        <f t="shared" si="1"/>
        <v>19832</v>
      </c>
      <c r="AJ23" s="43">
        <f t="shared" si="1"/>
        <v>21818</v>
      </c>
      <c r="AK23" s="43">
        <f t="shared" si="1"/>
        <v>38291</v>
      </c>
      <c r="AL23" s="43">
        <f t="shared" si="1"/>
        <v>29291</v>
      </c>
      <c r="AM23" s="43">
        <f t="shared" si="1"/>
        <v>31292</v>
      </c>
      <c r="AN23" s="43">
        <f t="shared" si="1"/>
        <v>30797</v>
      </c>
      <c r="AO23" s="43">
        <f t="shared" si="1"/>
        <v>30300</v>
      </c>
      <c r="AP23" s="43">
        <f t="shared" si="1"/>
        <v>27731</v>
      </c>
      <c r="AQ23" s="43">
        <f t="shared" si="1"/>
        <v>38276</v>
      </c>
      <c r="AR23" s="43">
        <f t="shared" si="1"/>
        <v>28306</v>
      </c>
      <c r="AS23" s="43">
        <f>+AS20+AS33+AS47</f>
        <v>25438</v>
      </c>
      <c r="AT23" s="43">
        <v>20145</v>
      </c>
      <c r="AU23" s="43">
        <v>31821</v>
      </c>
      <c r="AV23" s="43">
        <v>25604</v>
      </c>
      <c r="AW23" s="43">
        <v>22754</v>
      </c>
    </row>
    <row r="24" spans="2:49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</row>
    <row r="25" spans="2:49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2:49" ht="15" customHeight="1">
      <c r="B26" s="50" t="s">
        <v>208</v>
      </c>
      <c r="C26" s="34"/>
      <c r="D26" s="35">
        <v>-2103</v>
      </c>
      <c r="E26" s="35">
        <v>-2440</v>
      </c>
      <c r="F26" s="35">
        <v>-2517</v>
      </c>
      <c r="G26" s="35">
        <v>-3254</v>
      </c>
      <c r="H26" s="35">
        <v>-2383</v>
      </c>
      <c r="I26" s="35">
        <v>-2347</v>
      </c>
      <c r="J26" s="35">
        <v>-2158</v>
      </c>
      <c r="K26" s="35">
        <v>-2506</v>
      </c>
      <c r="L26" s="35">
        <v>-2297</v>
      </c>
      <c r="M26" s="35">
        <v>-2318</v>
      </c>
      <c r="N26" s="35">
        <v>-2376</v>
      </c>
      <c r="O26" s="35">
        <v>-2077</v>
      </c>
      <c r="P26" s="35">
        <v>-2245</v>
      </c>
      <c r="Q26" s="35">
        <v>-2405</v>
      </c>
      <c r="R26" s="35">
        <v>-2736</v>
      </c>
      <c r="S26" s="35">
        <v>-2356</v>
      </c>
      <c r="T26" s="35">
        <v>-2839</v>
      </c>
      <c r="U26" s="35">
        <v>-3331</v>
      </c>
      <c r="V26" s="35">
        <v>-3166</v>
      </c>
      <c r="W26" s="35">
        <v>-3080</v>
      </c>
      <c r="X26" s="35">
        <v>-6618</v>
      </c>
      <c r="Y26" s="35">
        <v>-3378</v>
      </c>
      <c r="Z26" s="35">
        <v>-3515</v>
      </c>
      <c r="AA26" s="35">
        <v>-3191</v>
      </c>
      <c r="AB26" s="35">
        <v>-3072</v>
      </c>
      <c r="AC26" s="35">
        <v>-2786</v>
      </c>
      <c r="AD26" s="35">
        <v>-2475</v>
      </c>
      <c r="AE26" s="35">
        <v>-2336</v>
      </c>
      <c r="AF26" s="35">
        <v>-2054</v>
      </c>
      <c r="AG26" s="35">
        <v>-2216</v>
      </c>
      <c r="AH26" s="35">
        <v>-2411</v>
      </c>
      <c r="AI26" s="35">
        <v>-2345</v>
      </c>
      <c r="AJ26" s="35">
        <v>-2244</v>
      </c>
      <c r="AK26" s="35">
        <v>-2715</v>
      </c>
      <c r="AL26" s="35">
        <v>-3524</v>
      </c>
      <c r="AM26" s="35">
        <v>-4356</v>
      </c>
      <c r="AN26" s="35">
        <v>-3849</v>
      </c>
      <c r="AO26" s="35">
        <v>-4373</v>
      </c>
      <c r="AP26" s="35">
        <v>-5320</v>
      </c>
      <c r="AQ26" s="35">
        <v>-5576</v>
      </c>
      <c r="AR26" s="35">
        <v>-5428</v>
      </c>
      <c r="AS26" s="35">
        <v>-5304</v>
      </c>
      <c r="AT26" s="35">
        <v>-5492</v>
      </c>
      <c r="AU26" s="35">
        <v>-5054</v>
      </c>
      <c r="AV26" s="35">
        <v>-4995</v>
      </c>
      <c r="AW26" s="35">
        <v>-4766</v>
      </c>
    </row>
    <row r="27" spans="2:49" ht="15" customHeight="1">
      <c r="B27" s="50" t="s">
        <v>209</v>
      </c>
      <c r="C27" s="34"/>
      <c r="D27" s="35">
        <v>447</v>
      </c>
      <c r="E27" s="35">
        <v>326</v>
      </c>
      <c r="F27" s="35">
        <v>420</v>
      </c>
      <c r="G27" s="35">
        <v>1234</v>
      </c>
      <c r="H27" s="35">
        <v>283</v>
      </c>
      <c r="I27" s="35">
        <v>295</v>
      </c>
      <c r="J27" s="35">
        <v>251</v>
      </c>
      <c r="K27" s="35">
        <v>421</v>
      </c>
      <c r="L27" s="35">
        <v>311</v>
      </c>
      <c r="M27" s="35">
        <v>15</v>
      </c>
      <c r="N27" s="35">
        <v>190</v>
      </c>
      <c r="O27" s="35">
        <v>128</v>
      </c>
      <c r="P27" s="35">
        <v>153</v>
      </c>
      <c r="Q27" s="35">
        <v>140</v>
      </c>
      <c r="R27" s="35">
        <v>95</v>
      </c>
      <c r="S27" s="35">
        <v>177</v>
      </c>
      <c r="T27" s="35">
        <v>143</v>
      </c>
      <c r="U27" s="35">
        <v>127</v>
      </c>
      <c r="V27" s="35">
        <v>105</v>
      </c>
      <c r="W27" s="35">
        <v>158</v>
      </c>
      <c r="X27" s="35">
        <v>113</v>
      </c>
      <c r="Y27" s="35">
        <v>151</v>
      </c>
      <c r="Z27" s="35">
        <v>155</v>
      </c>
      <c r="AA27" s="35">
        <v>220</v>
      </c>
      <c r="AB27" s="35">
        <v>235</v>
      </c>
      <c r="AC27" s="35">
        <v>48</v>
      </c>
      <c r="AD27" s="35">
        <v>134</v>
      </c>
      <c r="AE27" s="35">
        <v>160</v>
      </c>
      <c r="AF27" s="35">
        <v>154</v>
      </c>
      <c r="AG27" s="35">
        <v>172</v>
      </c>
      <c r="AH27" s="35">
        <v>157</v>
      </c>
      <c r="AI27" s="35">
        <v>127</v>
      </c>
      <c r="AJ27" s="35">
        <v>187</v>
      </c>
      <c r="AK27" s="35">
        <v>205</v>
      </c>
      <c r="AL27" s="35">
        <v>196</v>
      </c>
      <c r="AM27" s="35">
        <v>435</v>
      </c>
      <c r="AN27" s="35">
        <v>314</v>
      </c>
      <c r="AO27" s="35">
        <v>386</v>
      </c>
      <c r="AP27" s="35">
        <v>680</v>
      </c>
      <c r="AQ27" s="35">
        <v>626</v>
      </c>
      <c r="AR27" s="35">
        <v>755</v>
      </c>
      <c r="AS27" s="35">
        <v>1004</v>
      </c>
      <c r="AT27" s="35">
        <v>1129</v>
      </c>
      <c r="AU27" s="35">
        <v>1075</v>
      </c>
      <c r="AV27" s="35">
        <v>963</v>
      </c>
      <c r="AW27" s="35">
        <v>1140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168</v>
      </c>
      <c r="AC28" s="35">
        <v>-67</v>
      </c>
      <c r="AD28" s="35">
        <v>-16</v>
      </c>
      <c r="AE28" s="35">
        <v>-32</v>
      </c>
      <c r="AF28" s="35">
        <v>198</v>
      </c>
      <c r="AG28" s="35">
        <v>195</v>
      </c>
      <c r="AH28" s="35">
        <v>110</v>
      </c>
      <c r="AI28" s="35">
        <v>-1650</v>
      </c>
      <c r="AJ28" s="35">
        <v>68</v>
      </c>
      <c r="AK28" s="35">
        <v>-59</v>
      </c>
      <c r="AL28" s="35">
        <v>-147</v>
      </c>
      <c r="AM28" s="35">
        <v>-729</v>
      </c>
      <c r="AN28" s="35">
        <v>-23</v>
      </c>
      <c r="AO28" s="35">
        <v>196</v>
      </c>
      <c r="AP28" s="35">
        <v>-75</v>
      </c>
      <c r="AQ28" s="35">
        <v>-70</v>
      </c>
      <c r="AR28" s="35">
        <v>-96</v>
      </c>
      <c r="AS28" s="35">
        <v>-123</v>
      </c>
      <c r="AT28" s="35">
        <v>-188</v>
      </c>
      <c r="AU28" s="35">
        <v>28</v>
      </c>
      <c r="AV28" s="35">
        <v>-97</v>
      </c>
      <c r="AW28" s="35">
        <v>98</v>
      </c>
    </row>
    <row r="29" spans="2:49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-313</v>
      </c>
      <c r="T29" s="35">
        <v>0</v>
      </c>
      <c r="U29" s="35">
        <v>-400</v>
      </c>
      <c r="V29" s="35">
        <v>265</v>
      </c>
      <c r="W29" s="35">
        <v>137</v>
      </c>
      <c r="X29" s="35">
        <v>144</v>
      </c>
      <c r="Y29" s="35">
        <v>-73</v>
      </c>
      <c r="Z29" s="35">
        <v>-1</v>
      </c>
      <c r="AA29" s="35">
        <v>-78</v>
      </c>
      <c r="AB29" s="35">
        <v>68</v>
      </c>
      <c r="AC29" s="35">
        <v>529</v>
      </c>
      <c r="AD29" s="35">
        <v>-10</v>
      </c>
      <c r="AE29" s="35">
        <v>117</v>
      </c>
      <c r="AF29" s="35">
        <v>-218</v>
      </c>
      <c r="AG29" s="35">
        <v>-175</v>
      </c>
      <c r="AH29" s="35">
        <v>380</v>
      </c>
      <c r="AI29" s="35">
        <v>691</v>
      </c>
      <c r="AJ29" s="35">
        <v>640</v>
      </c>
      <c r="AK29" s="35">
        <v>1392</v>
      </c>
      <c r="AL29" s="35">
        <v>1187</v>
      </c>
      <c r="AM29" s="35">
        <v>1224</v>
      </c>
      <c r="AN29" s="35">
        <v>602</v>
      </c>
      <c r="AO29" s="35">
        <v>747</v>
      </c>
      <c r="AP29" s="35">
        <v>310</v>
      </c>
      <c r="AQ29" s="35">
        <v>469</v>
      </c>
      <c r="AR29" s="35">
        <v>128</v>
      </c>
      <c r="AS29" s="35">
        <v>260</v>
      </c>
      <c r="AT29" s="35">
        <v>166</v>
      </c>
      <c r="AU29" s="35">
        <v>294</v>
      </c>
      <c r="AV29" s="35">
        <v>770</v>
      </c>
      <c r="AW29" s="35">
        <v>571</v>
      </c>
    </row>
    <row r="30" spans="2:49" ht="15" customHeight="1" outlineLevel="1">
      <c r="B30" s="50" t="s">
        <v>212</v>
      </c>
      <c r="C30" s="38"/>
      <c r="D30" s="35">
        <v>-53</v>
      </c>
      <c r="E30" s="35">
        <v>3</v>
      </c>
      <c r="F30" s="35">
        <v>-270</v>
      </c>
      <c r="G30" s="35">
        <v>-1120</v>
      </c>
      <c r="H30" s="35">
        <v>-961</v>
      </c>
      <c r="I30" s="35">
        <v>-540</v>
      </c>
      <c r="J30" s="35">
        <v>-546</v>
      </c>
      <c r="K30" s="35">
        <v>-533</v>
      </c>
      <c r="L30" s="35">
        <v>-829</v>
      </c>
      <c r="M30" s="35">
        <v>-321</v>
      </c>
      <c r="N30" s="35">
        <v>-881</v>
      </c>
      <c r="O30" s="35">
        <v>-513</v>
      </c>
      <c r="P30" s="35">
        <v>-374</v>
      </c>
      <c r="Q30" s="35">
        <v>-1114</v>
      </c>
      <c r="R30" s="35">
        <v>-204</v>
      </c>
      <c r="S30" s="35">
        <v>-1129</v>
      </c>
      <c r="T30" s="35">
        <v>-1194</v>
      </c>
      <c r="U30" s="35">
        <v>-821</v>
      </c>
      <c r="V30" s="35">
        <v>-1342</v>
      </c>
      <c r="W30" s="35">
        <v>-722</v>
      </c>
      <c r="X30" s="35">
        <v>-348</v>
      </c>
      <c r="Y30" s="35">
        <v>-1052</v>
      </c>
      <c r="Z30" s="35">
        <v>-1664</v>
      </c>
      <c r="AA30" s="35">
        <v>-624</v>
      </c>
      <c r="AB30" s="35">
        <v>-340</v>
      </c>
      <c r="AC30" s="35">
        <v>-443</v>
      </c>
      <c r="AD30" s="35">
        <v>-604</v>
      </c>
      <c r="AE30" s="35">
        <v>-208</v>
      </c>
      <c r="AF30" s="35">
        <v>107</v>
      </c>
      <c r="AG30" s="35">
        <v>117</v>
      </c>
      <c r="AH30" s="35">
        <v>2656</v>
      </c>
      <c r="AI30" s="35">
        <v>530</v>
      </c>
      <c r="AJ30" s="35">
        <v>131</v>
      </c>
      <c r="AK30" s="35">
        <v>724</v>
      </c>
      <c r="AL30" s="35">
        <v>281</v>
      </c>
      <c r="AM30" s="35">
        <v>-951</v>
      </c>
      <c r="AN30" s="35">
        <v>224</v>
      </c>
      <c r="AO30" s="35">
        <v>-195</v>
      </c>
      <c r="AP30" s="35">
        <v>-944</v>
      </c>
      <c r="AQ30" s="35">
        <v>-2046</v>
      </c>
      <c r="AR30" s="35">
        <v>-1309</v>
      </c>
      <c r="AS30" s="35">
        <v>-1694</v>
      </c>
      <c r="AT30" s="35">
        <v>-2070</v>
      </c>
      <c r="AU30" s="35">
        <v>-530</v>
      </c>
      <c r="AV30" s="35">
        <v>-352</v>
      </c>
      <c r="AW30" s="35">
        <v>-199</v>
      </c>
    </row>
    <row r="31" spans="2:49" ht="15" customHeight="1" outlineLevel="1">
      <c r="B31" s="37" t="s">
        <v>44</v>
      </c>
      <c r="C31" s="38"/>
      <c r="D31" s="39">
        <v>-53</v>
      </c>
      <c r="E31" s="39">
        <v>3</v>
      </c>
      <c r="F31" s="39">
        <v>-270</v>
      </c>
      <c r="G31" s="39">
        <v>-1122</v>
      </c>
      <c r="H31" s="39">
        <v>-961</v>
      </c>
      <c r="I31" s="39">
        <v>-540</v>
      </c>
      <c r="J31" s="39">
        <v>-546</v>
      </c>
      <c r="K31" s="39">
        <v>-536</v>
      </c>
      <c r="L31" s="39">
        <v>-829</v>
      </c>
      <c r="M31" s="39">
        <v>-319</v>
      </c>
      <c r="N31" s="39">
        <v>-882</v>
      </c>
      <c r="O31" s="39">
        <v>-512</v>
      </c>
      <c r="P31" s="39">
        <v>-374</v>
      </c>
      <c r="Q31" s="39">
        <v>-1114</v>
      </c>
      <c r="R31" s="39">
        <v>-204</v>
      </c>
      <c r="S31" s="39">
        <v>-1129</v>
      </c>
      <c r="T31" s="39">
        <v>-1194</v>
      </c>
      <c r="U31" s="39">
        <v>-821</v>
      </c>
      <c r="V31" s="39">
        <v>-1342</v>
      </c>
      <c r="W31" s="39">
        <v>-722</v>
      </c>
      <c r="X31" s="39">
        <v>-348</v>
      </c>
      <c r="Y31" s="39">
        <v>-1052</v>
      </c>
      <c r="Z31" s="39">
        <v>-1664</v>
      </c>
      <c r="AA31" s="39">
        <v>-624</v>
      </c>
      <c r="AB31" s="39">
        <v>-338</v>
      </c>
      <c r="AC31" s="39">
        <v>-446</v>
      </c>
      <c r="AD31" s="39">
        <v>-602</v>
      </c>
      <c r="AE31" s="39">
        <v>-210</v>
      </c>
      <c r="AF31" s="39">
        <v>108</v>
      </c>
      <c r="AG31" s="39">
        <v>116</v>
      </c>
      <c r="AH31" s="39">
        <v>2659</v>
      </c>
      <c r="AI31" s="39">
        <v>529</v>
      </c>
      <c r="AJ31" s="39">
        <v>128</v>
      </c>
      <c r="AK31" s="39">
        <v>729</v>
      </c>
      <c r="AL31" s="39">
        <v>281</v>
      </c>
      <c r="AM31" s="39">
        <v>-957</v>
      </c>
      <c r="AN31" s="39">
        <v>219</v>
      </c>
      <c r="AO31" s="39">
        <v>-197</v>
      </c>
      <c r="AP31" s="39">
        <v>-935</v>
      </c>
      <c r="AQ31" s="39">
        <v>-2050</v>
      </c>
      <c r="AR31" s="39">
        <v>-1303</v>
      </c>
      <c r="AS31" s="39">
        <v>-1697</v>
      </c>
      <c r="AT31" s="39">
        <v>-2074</v>
      </c>
      <c r="AU31" s="39">
        <v>-524</v>
      </c>
      <c r="AV31" s="39">
        <v>-357</v>
      </c>
      <c r="AW31" s="39">
        <v>-200</v>
      </c>
    </row>
    <row r="32" spans="2:49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2</v>
      </c>
      <c r="H32" s="39">
        <v>0</v>
      </c>
      <c r="I32" s="39">
        <v>0</v>
      </c>
      <c r="J32" s="39">
        <v>0</v>
      </c>
      <c r="K32" s="39">
        <v>3</v>
      </c>
      <c r="L32" s="39">
        <v>0</v>
      </c>
      <c r="M32" s="39">
        <v>-2</v>
      </c>
      <c r="N32" s="39">
        <v>1</v>
      </c>
      <c r="O32" s="39">
        <v>-1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-2</v>
      </c>
      <c r="AC32" s="39">
        <v>3</v>
      </c>
      <c r="AD32" s="39">
        <v>-2</v>
      </c>
      <c r="AE32" s="39">
        <v>2</v>
      </c>
      <c r="AF32" s="39">
        <v>-1</v>
      </c>
      <c r="AG32" s="39">
        <v>1</v>
      </c>
      <c r="AH32" s="39">
        <v>-3</v>
      </c>
      <c r="AI32" s="39">
        <v>1</v>
      </c>
      <c r="AJ32" s="39">
        <v>3</v>
      </c>
      <c r="AK32" s="39">
        <v>-5</v>
      </c>
      <c r="AL32" s="39">
        <v>0</v>
      </c>
      <c r="AM32" s="39">
        <v>6</v>
      </c>
      <c r="AN32" s="39">
        <v>5</v>
      </c>
      <c r="AO32" s="39">
        <v>2</v>
      </c>
      <c r="AP32" s="39">
        <v>-9</v>
      </c>
      <c r="AQ32" s="39">
        <v>4</v>
      </c>
      <c r="AR32" s="39">
        <v>-6</v>
      </c>
      <c r="AS32" s="39">
        <v>3</v>
      </c>
      <c r="AT32" s="39">
        <v>4</v>
      </c>
      <c r="AU32" s="39">
        <v>-6</v>
      </c>
      <c r="AV32" s="39">
        <v>5</v>
      </c>
      <c r="AW32" s="39">
        <v>1</v>
      </c>
    </row>
    <row r="33" spans="2:49" ht="15" customHeight="1" outlineLevel="1">
      <c r="B33" s="50" t="s">
        <v>214</v>
      </c>
      <c r="C33" s="38"/>
      <c r="D33" s="35">
        <v>7</v>
      </c>
      <c r="E33" s="35">
        <v>0</v>
      </c>
      <c r="F33" s="35">
        <v>0</v>
      </c>
      <c r="G33" s="35">
        <v>2964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291</v>
      </c>
      <c r="U33" s="35">
        <v>775</v>
      </c>
      <c r="V33" s="35">
        <v>6355</v>
      </c>
      <c r="W33" s="35">
        <v>-4454</v>
      </c>
      <c r="X33" s="35">
        <v>-4735</v>
      </c>
      <c r="Y33" s="35">
        <v>3641</v>
      </c>
      <c r="Z33" s="35">
        <v>13412</v>
      </c>
      <c r="AA33" s="35">
        <v>-8411</v>
      </c>
      <c r="AB33" s="35">
        <v>1552</v>
      </c>
      <c r="AC33" s="35">
        <v>2009</v>
      </c>
      <c r="AD33" s="35">
        <v>352</v>
      </c>
      <c r="AE33" s="35">
        <v>-3913</v>
      </c>
      <c r="AF33" s="35">
        <v>-541</v>
      </c>
      <c r="AG33" s="35">
        <v>157</v>
      </c>
      <c r="AH33" s="35">
        <v>372</v>
      </c>
      <c r="AI33" s="35">
        <v>12</v>
      </c>
      <c r="AJ33" s="35">
        <v>154</v>
      </c>
      <c r="AK33" s="35">
        <v>-30</v>
      </c>
      <c r="AL33" s="35">
        <v>-276</v>
      </c>
      <c r="AM33" s="35">
        <v>152</v>
      </c>
      <c r="AN33" s="35">
        <v>-374</v>
      </c>
      <c r="AO33" s="35">
        <v>-1645</v>
      </c>
      <c r="AP33" s="35">
        <v>-1450</v>
      </c>
      <c r="AQ33" s="35">
        <v>9723</v>
      </c>
      <c r="AR33" s="35">
        <v>-580</v>
      </c>
      <c r="AS33" s="35">
        <v>228</v>
      </c>
      <c r="AT33" s="35">
        <v>2024</v>
      </c>
      <c r="AU33" s="35">
        <v>247</v>
      </c>
      <c r="AV33" s="35">
        <v>-785</v>
      </c>
      <c r="AW33" s="35">
        <v>281</v>
      </c>
    </row>
    <row r="34" spans="2:49" ht="15" customHeight="1" outlineLevel="1">
      <c r="B34" s="37" t="s">
        <v>215</v>
      </c>
      <c r="C34" s="38"/>
      <c r="D34" s="39">
        <v>7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291</v>
      </c>
      <c r="U34" s="39">
        <v>775</v>
      </c>
      <c r="V34" s="39">
        <v>1015</v>
      </c>
      <c r="W34" s="39">
        <v>886</v>
      </c>
      <c r="X34" s="39">
        <v>1105</v>
      </c>
      <c r="Y34" s="39">
        <v>992</v>
      </c>
      <c r="Z34" s="39">
        <v>1069</v>
      </c>
      <c r="AA34" s="39">
        <v>741</v>
      </c>
      <c r="AB34" s="39">
        <v>827</v>
      </c>
      <c r="AC34" s="39">
        <v>-827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/>
      <c r="AW35" s="39">
        <v>0</v>
      </c>
    </row>
    <row r="36" spans="2:49" ht="15" customHeight="1">
      <c r="B36" s="37" t="s">
        <v>217</v>
      </c>
      <c r="C36" s="42"/>
      <c r="D36" s="39">
        <v>0</v>
      </c>
      <c r="E36" s="39">
        <v>0</v>
      </c>
      <c r="F36" s="39">
        <v>0</v>
      </c>
      <c r="G36" s="39">
        <v>2964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5340</v>
      </c>
      <c r="W36" s="39">
        <v>-5340</v>
      </c>
      <c r="X36" s="39">
        <v>-5840</v>
      </c>
      <c r="Y36" s="39">
        <v>2649</v>
      </c>
      <c r="Z36" s="39">
        <v>12343</v>
      </c>
      <c r="AA36" s="39">
        <v>-9152</v>
      </c>
      <c r="AB36" s="39">
        <v>725</v>
      </c>
      <c r="AC36" s="39">
        <v>2836</v>
      </c>
      <c r="AD36" s="39">
        <v>352</v>
      </c>
      <c r="AE36" s="39">
        <v>-3913</v>
      </c>
      <c r="AF36" s="39">
        <v>-541</v>
      </c>
      <c r="AG36" s="39">
        <v>157</v>
      </c>
      <c r="AH36" s="39">
        <v>372</v>
      </c>
      <c r="AI36" s="39">
        <v>12</v>
      </c>
      <c r="AJ36" s="39">
        <v>154</v>
      </c>
      <c r="AK36" s="39">
        <v>-30</v>
      </c>
      <c r="AL36" s="39">
        <v>-276</v>
      </c>
      <c r="AM36" s="39">
        <v>152</v>
      </c>
      <c r="AN36" s="39">
        <v>-374</v>
      </c>
      <c r="AO36" s="39">
        <v>-1645</v>
      </c>
      <c r="AP36" s="39">
        <v>-1450</v>
      </c>
      <c r="AQ36" s="39">
        <v>9723</v>
      </c>
      <c r="AR36" s="39">
        <v>-580</v>
      </c>
      <c r="AS36" s="39">
        <v>228</v>
      </c>
      <c r="AT36" s="39">
        <v>2024</v>
      </c>
      <c r="AU36" s="39">
        <v>247</v>
      </c>
      <c r="AV36" s="39">
        <v>-785</v>
      </c>
      <c r="AW36" s="39">
        <v>281</v>
      </c>
    </row>
    <row r="37" spans="2:49" ht="10" customHeight="1">
      <c r="B37" s="41" t="s">
        <v>218</v>
      </c>
      <c r="C37" s="34"/>
      <c r="D37" s="43">
        <v>-1702</v>
      </c>
      <c r="E37" s="43">
        <v>-2111</v>
      </c>
      <c r="F37" s="43">
        <v>-2367</v>
      </c>
      <c r="G37" s="43">
        <v>-176</v>
      </c>
      <c r="H37" s="43">
        <v>-3061</v>
      </c>
      <c r="I37" s="43">
        <v>-2592</v>
      </c>
      <c r="J37" s="43">
        <v>-2453</v>
      </c>
      <c r="K37" s="43">
        <v>-2618</v>
      </c>
      <c r="L37" s="43">
        <v>-2815</v>
      </c>
      <c r="M37" s="43">
        <v>-2624</v>
      </c>
      <c r="N37" s="43">
        <v>-3067</v>
      </c>
      <c r="O37" s="43">
        <v>-2462</v>
      </c>
      <c r="P37" s="43">
        <v>-2466</v>
      </c>
      <c r="Q37" s="43">
        <v>-3379</v>
      </c>
      <c r="R37" s="43">
        <v>-2845</v>
      </c>
      <c r="S37" s="43">
        <v>-3621</v>
      </c>
      <c r="T37" s="43">
        <v>-3599</v>
      </c>
      <c r="U37" s="43">
        <v>-3650</v>
      </c>
      <c r="V37" s="43">
        <v>2217</v>
      </c>
      <c r="W37" s="43">
        <v>-7961</v>
      </c>
      <c r="X37" s="43">
        <v>-11444</v>
      </c>
      <c r="Y37" s="43">
        <v>-711</v>
      </c>
      <c r="Z37" s="43">
        <v>8387</v>
      </c>
      <c r="AA37" s="43">
        <v>-12084</v>
      </c>
      <c r="AB37" s="43">
        <v>-1389</v>
      </c>
      <c r="AC37" s="43">
        <v>-710</v>
      </c>
      <c r="AD37" s="43">
        <v>-2619</v>
      </c>
      <c r="AE37" s="43">
        <v>-6212</v>
      </c>
      <c r="AF37" s="43">
        <v>-2354</v>
      </c>
      <c r="AG37" s="43">
        <v>-1750</v>
      </c>
      <c r="AH37" s="43">
        <v>1264</v>
      </c>
      <c r="AI37" s="43">
        <v>-2635</v>
      </c>
      <c r="AJ37" s="43">
        <v>-1064</v>
      </c>
      <c r="AK37" s="43">
        <v>-483</v>
      </c>
      <c r="AL37" s="43">
        <v>-2283</v>
      </c>
      <c r="AM37" s="43">
        <v>-4225</v>
      </c>
      <c r="AN37" s="43">
        <v>-3106</v>
      </c>
      <c r="AO37" s="43">
        <v>-4884</v>
      </c>
      <c r="AP37" s="43">
        <v>-6799</v>
      </c>
      <c r="AQ37" s="43">
        <v>3126</v>
      </c>
      <c r="AR37" s="43">
        <v>-6530</v>
      </c>
      <c r="AS37" s="43">
        <v>-5629</v>
      </c>
      <c r="AT37" s="43">
        <v>-4431</v>
      </c>
      <c r="AU37" s="43">
        <v>-3940</v>
      </c>
      <c r="AV37" s="43">
        <v>-4496</v>
      </c>
      <c r="AW37" s="43">
        <v>-2875</v>
      </c>
    </row>
    <row r="38" spans="2:49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2:49" ht="15" customHeight="1">
      <c r="B39" s="52" t="s">
        <v>219</v>
      </c>
      <c r="C39" s="38"/>
      <c r="D39" s="43">
        <v>8046.8549705600017</v>
      </c>
      <c r="E39" s="43">
        <v>9705.1450294399983</v>
      </c>
      <c r="F39" s="43">
        <v>3964.1699999999437</v>
      </c>
      <c r="G39" s="43">
        <v>11203.830000000056</v>
      </c>
      <c r="H39" s="43">
        <v>10136</v>
      </c>
      <c r="I39" s="43">
        <v>12745</v>
      </c>
      <c r="J39" s="43">
        <v>7200</v>
      </c>
      <c r="K39" s="43">
        <f>+K20+K37</f>
        <v>8511</v>
      </c>
      <c r="L39" s="43">
        <v>9469</v>
      </c>
      <c r="M39" s="43">
        <v>5926</v>
      </c>
      <c r="N39" s="43">
        <v>5663</v>
      </c>
      <c r="O39" s="43">
        <v>2743</v>
      </c>
      <c r="P39" s="43">
        <v>4381</v>
      </c>
      <c r="Q39" s="43">
        <v>1176</v>
      </c>
      <c r="R39" s="43">
        <v>2319</v>
      </c>
      <c r="S39" s="43">
        <v>2736</v>
      </c>
      <c r="T39" s="43">
        <v>7563</v>
      </c>
      <c r="U39" s="43">
        <v>5470</v>
      </c>
      <c r="V39" s="43">
        <v>-168</v>
      </c>
      <c r="W39" s="43">
        <v>8449</v>
      </c>
      <c r="X39" s="43">
        <v>-1854</v>
      </c>
      <c r="Y39" s="43">
        <v>4393</v>
      </c>
      <c r="Z39" s="43">
        <v>11322</v>
      </c>
      <c r="AA39" s="43">
        <v>902</v>
      </c>
      <c r="AB39" s="43">
        <v>4139</v>
      </c>
      <c r="AC39" s="43">
        <v>5283</v>
      </c>
      <c r="AD39" s="43">
        <v>4</v>
      </c>
      <c r="AE39" s="43">
        <v>5840</v>
      </c>
      <c r="AF39" s="43">
        <v>3764</v>
      </c>
      <c r="AG39" s="43">
        <v>9133</v>
      </c>
      <c r="AH39" s="43">
        <v>7477</v>
      </c>
      <c r="AI39" s="43">
        <v>9086</v>
      </c>
      <c r="AJ39" s="43">
        <v>13192</v>
      </c>
      <c r="AK39" s="43">
        <v>30676</v>
      </c>
      <c r="AL39" s="43">
        <v>20399</v>
      </c>
      <c r="AM39" s="43">
        <v>17410</v>
      </c>
      <c r="AN39" s="43">
        <v>20937</v>
      </c>
      <c r="AO39" s="43">
        <v>19879</v>
      </c>
      <c r="AP39" s="43">
        <v>14341</v>
      </c>
      <c r="AQ39" s="43">
        <v>23493</v>
      </c>
      <c r="AR39" s="43">
        <v>14243</v>
      </c>
      <c r="AS39" s="43">
        <v>9765</v>
      </c>
      <c r="AT39" s="43">
        <v>4679</v>
      </c>
      <c r="AU39" s="43">
        <v>18785</v>
      </c>
      <c r="AV39" s="43">
        <v>12452</v>
      </c>
      <c r="AW39" s="43">
        <v>9315</v>
      </c>
    </row>
    <row r="40" spans="2:49" ht="15" customHeight="1">
      <c r="B40" s="50" t="s">
        <v>220</v>
      </c>
      <c r="C40" s="42"/>
      <c r="D40" s="39">
        <v>919</v>
      </c>
      <c r="E40" s="39">
        <v>-5675</v>
      </c>
      <c r="F40" s="39">
        <v>-1604</v>
      </c>
      <c r="G40" s="39">
        <v>-4343</v>
      </c>
      <c r="H40" s="39">
        <v>-3073</v>
      </c>
      <c r="I40" s="39">
        <v>-4243</v>
      </c>
      <c r="J40" s="39">
        <v>-2613</v>
      </c>
      <c r="K40" s="39">
        <v>-503</v>
      </c>
      <c r="L40" s="39">
        <v>0</v>
      </c>
      <c r="M40" s="39">
        <v>-5041</v>
      </c>
      <c r="N40" s="39">
        <v>-2080</v>
      </c>
      <c r="O40" s="39">
        <v>846</v>
      </c>
      <c r="P40" s="39">
        <v>-1557</v>
      </c>
      <c r="Q40" s="39">
        <v>-857</v>
      </c>
      <c r="R40" s="39">
        <v>-950</v>
      </c>
      <c r="S40" s="39">
        <v>17124</v>
      </c>
      <c r="T40" s="39">
        <v>-3077</v>
      </c>
      <c r="U40" s="39">
        <v>-3035</v>
      </c>
      <c r="V40" s="39">
        <v>197</v>
      </c>
      <c r="W40" s="39">
        <v>495</v>
      </c>
      <c r="X40" s="39">
        <v>-3483</v>
      </c>
      <c r="Y40" s="39">
        <v>-1554</v>
      </c>
      <c r="Z40" s="39">
        <v>-3989</v>
      </c>
      <c r="AA40" s="39">
        <v>1401</v>
      </c>
      <c r="AB40" s="39">
        <v>-948</v>
      </c>
      <c r="AC40" s="39">
        <v>-1793</v>
      </c>
      <c r="AD40" s="39">
        <v>-128</v>
      </c>
      <c r="AE40" s="39">
        <v>-524</v>
      </c>
      <c r="AF40" s="39">
        <v>-1213</v>
      </c>
      <c r="AG40" s="39">
        <v>-2531</v>
      </c>
      <c r="AH40" s="39">
        <v>-1551</v>
      </c>
      <c r="AI40" s="39">
        <v>-1793</v>
      </c>
      <c r="AJ40" s="39">
        <v>-3427</v>
      </c>
      <c r="AK40" s="39">
        <v>-7977</v>
      </c>
      <c r="AL40" s="39">
        <v>-5690</v>
      </c>
      <c r="AM40" s="39">
        <v>-5051</v>
      </c>
      <c r="AN40" s="39">
        <v>-5442</v>
      </c>
      <c r="AO40" s="39">
        <v>-5271</v>
      </c>
      <c r="AP40" s="39">
        <v>-3754</v>
      </c>
      <c r="AQ40" s="39">
        <v>-5008</v>
      </c>
      <c r="AR40" s="39">
        <v>-3867</v>
      </c>
      <c r="AS40" s="39">
        <v>-2861</v>
      </c>
      <c r="AT40" s="39">
        <v>-1571</v>
      </c>
      <c r="AU40" s="39">
        <v>-1601</v>
      </c>
      <c r="AV40" s="39">
        <v>-3607</v>
      </c>
      <c r="AW40" s="39">
        <v>-3373</v>
      </c>
    </row>
    <row r="41" spans="2:49" ht="15" customHeight="1">
      <c r="B41" s="41" t="s">
        <v>221</v>
      </c>
      <c r="C41" s="38"/>
      <c r="D41" s="43">
        <v>8965.8549705600017</v>
      </c>
      <c r="E41" s="43">
        <v>4030.1450294399983</v>
      </c>
      <c r="F41" s="43">
        <v>2360.1699999999437</v>
      </c>
      <c r="G41" s="43">
        <v>6860.8300000000563</v>
      </c>
      <c r="H41" s="43">
        <v>7063</v>
      </c>
      <c r="I41" s="43">
        <v>8502</v>
      </c>
      <c r="J41" s="43">
        <v>4587</v>
      </c>
      <c r="K41" s="43">
        <v>8008</v>
      </c>
      <c r="L41" s="43">
        <v>9469</v>
      </c>
      <c r="M41" s="43">
        <v>885</v>
      </c>
      <c r="N41" s="43">
        <v>3583</v>
      </c>
      <c r="O41" s="43">
        <v>3589</v>
      </c>
      <c r="P41" s="43">
        <v>2824</v>
      </c>
      <c r="Q41" s="43">
        <v>319</v>
      </c>
      <c r="R41" s="43">
        <v>1369</v>
      </c>
      <c r="S41" s="43">
        <v>19860</v>
      </c>
      <c r="T41" s="43">
        <v>4486</v>
      </c>
      <c r="U41" s="43">
        <v>2435</v>
      </c>
      <c r="V41" s="43">
        <v>29</v>
      </c>
      <c r="W41" s="43">
        <v>8944</v>
      </c>
      <c r="X41" s="43">
        <v>-5337</v>
      </c>
      <c r="Y41" s="43">
        <v>2839</v>
      </c>
      <c r="Z41" s="43">
        <v>7333</v>
      </c>
      <c r="AA41" s="43">
        <v>2303</v>
      </c>
      <c r="AB41" s="43">
        <v>3191</v>
      </c>
      <c r="AC41" s="43">
        <v>3490</v>
      </c>
      <c r="AD41" s="43">
        <v>-124</v>
      </c>
      <c r="AE41" s="43">
        <v>5316</v>
      </c>
      <c r="AF41" s="43">
        <v>2551</v>
      </c>
      <c r="AG41" s="43">
        <v>6602</v>
      </c>
      <c r="AH41" s="43">
        <v>5926</v>
      </c>
      <c r="AI41" s="43">
        <v>7293</v>
      </c>
      <c r="AJ41" s="43">
        <v>9765</v>
      </c>
      <c r="AK41" s="43">
        <v>22699</v>
      </c>
      <c r="AL41" s="43">
        <v>14709</v>
      </c>
      <c r="AM41" s="43">
        <v>12359</v>
      </c>
      <c r="AN41" s="43">
        <v>15495</v>
      </c>
      <c r="AO41" s="43">
        <v>14608</v>
      </c>
      <c r="AP41" s="43">
        <v>10587</v>
      </c>
      <c r="AQ41" s="43">
        <v>18485</v>
      </c>
      <c r="AR41" s="43">
        <v>10376</v>
      </c>
      <c r="AS41" s="43">
        <v>6904</v>
      </c>
      <c r="AT41" s="43">
        <v>3108</v>
      </c>
      <c r="AU41" s="43">
        <v>17184</v>
      </c>
      <c r="AV41" s="43">
        <v>8845</v>
      </c>
      <c r="AW41" s="43">
        <v>5942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2:49" ht="15" customHeight="1">
      <c r="B43" s="54" t="s">
        <v>222</v>
      </c>
      <c r="C43" s="42"/>
      <c r="D43" s="55">
        <v>8965.8549705600017</v>
      </c>
      <c r="E43" s="55">
        <v>4030.1450294399983</v>
      </c>
      <c r="F43" s="55">
        <v>2360.1699999999437</v>
      </c>
      <c r="G43" s="55">
        <v>6860.8300000000563</v>
      </c>
      <c r="H43" s="55">
        <v>7063</v>
      </c>
      <c r="I43" s="55">
        <v>8502</v>
      </c>
      <c r="J43" s="55">
        <v>4587</v>
      </c>
      <c r="K43" s="55">
        <v>8008</v>
      </c>
      <c r="L43" s="55">
        <v>9469</v>
      </c>
      <c r="M43" s="55">
        <v>885</v>
      </c>
      <c r="N43" s="55">
        <v>3583</v>
      </c>
      <c r="O43" s="55">
        <v>3589</v>
      </c>
      <c r="P43" s="55">
        <v>2824</v>
      </c>
      <c r="Q43" s="55">
        <v>319</v>
      </c>
      <c r="R43" s="55">
        <v>1369</v>
      </c>
      <c r="S43" s="55">
        <v>19860</v>
      </c>
      <c r="T43" s="55">
        <v>4486</v>
      </c>
      <c r="U43" s="55">
        <v>2435</v>
      </c>
      <c r="V43" s="55">
        <v>29</v>
      </c>
      <c r="W43" s="55">
        <v>8944</v>
      </c>
      <c r="X43" s="55">
        <v>-5337</v>
      </c>
      <c r="Y43" s="55">
        <v>2839</v>
      </c>
      <c r="Z43" s="55">
        <v>7333</v>
      </c>
      <c r="AA43" s="55">
        <v>2303</v>
      </c>
      <c r="AB43" s="55">
        <v>3191</v>
      </c>
      <c r="AC43" s="55">
        <v>3490</v>
      </c>
      <c r="AD43" s="55">
        <v>-124</v>
      </c>
      <c r="AE43" s="55">
        <v>5316</v>
      </c>
      <c r="AF43" s="55">
        <v>2551</v>
      </c>
      <c r="AG43" s="55">
        <v>6602</v>
      </c>
      <c r="AH43" s="55">
        <v>5926</v>
      </c>
      <c r="AI43" s="55">
        <v>7293</v>
      </c>
      <c r="AJ43" s="55">
        <v>9765</v>
      </c>
      <c r="AK43" s="55">
        <v>22699</v>
      </c>
      <c r="AL43" s="55">
        <v>14709</v>
      </c>
      <c r="AM43" s="55">
        <v>12359</v>
      </c>
      <c r="AN43" s="55">
        <v>15495</v>
      </c>
      <c r="AO43" s="55">
        <v>14608</v>
      </c>
      <c r="AP43" s="55">
        <v>10587</v>
      </c>
      <c r="AQ43" s="55">
        <v>18485</v>
      </c>
      <c r="AR43" s="55">
        <v>10376</v>
      </c>
      <c r="AS43" s="55">
        <v>6904</v>
      </c>
      <c r="AT43" s="55">
        <v>3108</v>
      </c>
      <c r="AU43" s="55">
        <v>17184</v>
      </c>
      <c r="AV43" s="55">
        <v>8845</v>
      </c>
      <c r="AW43" s="55">
        <v>5942</v>
      </c>
    </row>
    <row r="44" spans="2:49" ht="15" customHeight="1">
      <c r="B44" s="56" t="s">
        <v>223</v>
      </c>
      <c r="C44" s="53"/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1196</v>
      </c>
      <c r="AQ44" s="57">
        <v>1053</v>
      </c>
      <c r="AR44" s="57">
        <v>768</v>
      </c>
      <c r="AS44" s="57">
        <v>-385</v>
      </c>
      <c r="AT44" s="57">
        <v>64</v>
      </c>
      <c r="AU44" s="57">
        <v>840</v>
      </c>
      <c r="AV44" s="57">
        <v>-941</v>
      </c>
      <c r="AW44" s="57">
        <v>-138</v>
      </c>
    </row>
    <row r="45" spans="2:49" ht="13">
      <c r="B45" s="54" t="s">
        <v>224</v>
      </c>
      <c r="C45" s="58"/>
      <c r="D45" s="55">
        <v>8965.8549705600017</v>
      </c>
      <c r="E45" s="55">
        <v>4030.1450294399983</v>
      </c>
      <c r="F45" s="55">
        <v>2360.1699999999437</v>
      </c>
      <c r="G45" s="55">
        <v>6860.8300000000563</v>
      </c>
      <c r="H45" s="55">
        <v>7063</v>
      </c>
      <c r="I45" s="55">
        <v>8502</v>
      </c>
      <c r="J45" s="55">
        <v>4587</v>
      </c>
      <c r="K45" s="55">
        <v>8008</v>
      </c>
      <c r="L45" s="55">
        <v>9469</v>
      </c>
      <c r="M45" s="55">
        <v>885</v>
      </c>
      <c r="N45" s="55">
        <v>3583</v>
      </c>
      <c r="O45" s="55">
        <v>3589</v>
      </c>
      <c r="P45" s="55">
        <v>2824</v>
      </c>
      <c r="Q45" s="55">
        <v>319</v>
      </c>
      <c r="R45" s="55">
        <v>1369</v>
      </c>
      <c r="S45" s="55">
        <v>19860</v>
      </c>
      <c r="T45" s="55">
        <v>4486</v>
      </c>
      <c r="U45" s="55">
        <v>2435</v>
      </c>
      <c r="V45" s="55">
        <v>29</v>
      </c>
      <c r="W45" s="55">
        <v>8944</v>
      </c>
      <c r="X45" s="55">
        <v>-5337</v>
      </c>
      <c r="Y45" s="55">
        <v>2839</v>
      </c>
      <c r="Z45" s="55">
        <v>7333</v>
      </c>
      <c r="AA45" s="55">
        <v>2303</v>
      </c>
      <c r="AB45" s="55">
        <v>3191</v>
      </c>
      <c r="AC45" s="55">
        <v>3490</v>
      </c>
      <c r="AD45" s="55">
        <v>-124</v>
      </c>
      <c r="AE45" s="55">
        <v>5316</v>
      </c>
      <c r="AF45" s="55">
        <v>2551</v>
      </c>
      <c r="AG45" s="55">
        <v>6602</v>
      </c>
      <c r="AH45" s="55">
        <v>5926</v>
      </c>
      <c r="AI45" s="55">
        <v>7293</v>
      </c>
      <c r="AJ45" s="55">
        <v>9765</v>
      </c>
      <c r="AK45" s="55">
        <v>22699</v>
      </c>
      <c r="AL45" s="55">
        <v>14709</v>
      </c>
      <c r="AM45" s="55">
        <v>12359</v>
      </c>
      <c r="AN45" s="55">
        <v>15495</v>
      </c>
      <c r="AO45" s="55">
        <v>14608</v>
      </c>
      <c r="AP45" s="55">
        <v>9391</v>
      </c>
      <c r="AQ45" s="55">
        <v>17432</v>
      </c>
      <c r="AR45" s="55">
        <v>9608</v>
      </c>
      <c r="AS45" s="55">
        <v>7289</v>
      </c>
      <c r="AT45" s="55">
        <v>3044</v>
      </c>
      <c r="AU45" s="55">
        <f>AU43-AU44</f>
        <v>16344</v>
      </c>
      <c r="AV45" s="55">
        <f>AV43-AV44</f>
        <v>9786</v>
      </c>
      <c r="AW45" s="55">
        <v>6080</v>
      </c>
    </row>
    <row r="46" spans="2:49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W46" s="60"/>
    </row>
    <row r="47" spans="2:49" ht="10" customHeight="1">
      <c r="B47" s="61" t="s">
        <v>225</v>
      </c>
      <c r="D47" s="62">
        <v>5896.6820368242097</v>
      </c>
      <c r="E47" s="62">
        <v>9776.3179631757903</v>
      </c>
      <c r="F47" s="62">
        <v>6865.52</v>
      </c>
      <c r="G47" s="62">
        <v>7194.48</v>
      </c>
      <c r="H47" s="62">
        <v>7402</v>
      </c>
      <c r="I47" s="62">
        <v>7372</v>
      </c>
      <c r="J47" s="62">
        <v>5901</v>
      </c>
      <c r="K47" s="62">
        <v>10111</v>
      </c>
      <c r="L47" s="62">
        <v>7336</v>
      </c>
      <c r="M47" s="62">
        <v>7693</v>
      </c>
      <c r="N47" s="62">
        <v>6807</v>
      </c>
      <c r="O47" s="62">
        <v>6757</v>
      </c>
      <c r="P47" s="62">
        <v>6770</v>
      </c>
      <c r="Q47" s="62">
        <v>7113</v>
      </c>
      <c r="R47" s="62">
        <v>6434</v>
      </c>
      <c r="S47" s="62">
        <v>8410</v>
      </c>
      <c r="T47" s="62">
        <v>7120</v>
      </c>
      <c r="U47" s="62">
        <v>6960</v>
      </c>
      <c r="V47" s="62">
        <v>6379</v>
      </c>
      <c r="W47" s="62">
        <v>6826</v>
      </c>
      <c r="X47" s="62">
        <v>7836</v>
      </c>
      <c r="Y47" s="62">
        <v>7141</v>
      </c>
      <c r="Z47" s="62">
        <v>7472</v>
      </c>
      <c r="AA47" s="62">
        <v>8103</v>
      </c>
      <c r="AB47" s="62">
        <v>7586</v>
      </c>
      <c r="AC47" s="62">
        <v>7612</v>
      </c>
      <c r="AD47" s="62">
        <v>7676</v>
      </c>
      <c r="AE47" s="62">
        <v>8447</v>
      </c>
      <c r="AF47" s="62">
        <v>7702</v>
      </c>
      <c r="AG47" s="62">
        <v>7804</v>
      </c>
      <c r="AH47" s="62">
        <v>7611</v>
      </c>
      <c r="AI47" s="62">
        <v>8099</v>
      </c>
      <c r="AJ47" s="62">
        <v>7408</v>
      </c>
      <c r="AK47" s="62">
        <v>7162</v>
      </c>
      <c r="AL47" s="62">
        <v>6885</v>
      </c>
      <c r="AM47" s="62">
        <v>9505</v>
      </c>
      <c r="AN47" s="62">
        <v>7128</v>
      </c>
      <c r="AO47" s="62">
        <v>7182</v>
      </c>
      <c r="AP47" s="62">
        <v>8041</v>
      </c>
      <c r="AQ47" s="62">
        <v>8186</v>
      </c>
      <c r="AR47" s="62">
        <v>8113</v>
      </c>
      <c r="AS47" s="62">
        <v>9816</v>
      </c>
      <c r="AT47" s="62">
        <v>9011</v>
      </c>
      <c r="AU47" s="62">
        <v>8849</v>
      </c>
      <c r="AV47" s="62">
        <v>9441</v>
      </c>
      <c r="AW47" s="62">
        <v>10283</v>
      </c>
    </row>
    <row r="48" spans="2:49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6"/>
      <c r="F50" s="66"/>
      <c r="G50" s="26"/>
      <c r="H50" s="65"/>
      <c r="I50" s="66"/>
      <c r="J50" s="66"/>
      <c r="K50" s="26"/>
    </row>
    <row r="51" spans="2:11" ht="15" customHeight="1">
      <c r="B51" s="64"/>
      <c r="D51" s="65"/>
      <c r="E51" s="66"/>
      <c r="F51" s="66"/>
      <c r="G51" s="26"/>
      <c r="H51" s="65"/>
      <c r="I51" s="66"/>
      <c r="J51" s="66"/>
      <c r="K51" s="26"/>
    </row>
    <row r="52" spans="2:11" ht="15" customHeight="1">
      <c r="B52" s="67"/>
      <c r="D52" s="68"/>
      <c r="E52" s="69"/>
      <c r="F52" s="69"/>
      <c r="G52" s="70"/>
      <c r="H52" s="68"/>
      <c r="I52" s="69"/>
      <c r="J52" s="69"/>
      <c r="K52" s="70"/>
    </row>
    <row r="53" spans="2:11" ht="15" customHeight="1">
      <c r="D53" s="71"/>
      <c r="H53" s="71"/>
    </row>
    <row r="54" spans="2:11" ht="15" customHeight="1">
      <c r="D54" s="71"/>
      <c r="H54" s="71"/>
    </row>
    <row r="55" spans="2:11" ht="15" customHeight="1">
      <c r="B55" s="23"/>
      <c r="D55" s="71"/>
      <c r="H55" s="71"/>
    </row>
    <row r="56" spans="2:11" ht="15" customHeight="1">
      <c r="B56" s="64"/>
      <c r="D56" s="72"/>
      <c r="E56" s="72"/>
      <c r="G56" s="26"/>
      <c r="H56" s="72"/>
      <c r="I56" s="72"/>
      <c r="K56" s="26"/>
    </row>
    <row r="57" spans="2:11" ht="15" customHeight="1">
      <c r="B57" s="64"/>
      <c r="D57" s="72"/>
      <c r="E57" s="72"/>
      <c r="G57" s="26"/>
      <c r="H57" s="72"/>
      <c r="I57" s="72"/>
      <c r="K57" s="26"/>
    </row>
    <row r="58" spans="2:11" ht="15" customHeight="1">
      <c r="B58" s="67"/>
      <c r="D58" s="68"/>
      <c r="G58" s="70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A438-1B75-4EE7-9007-91D78B720EA6}">
  <dimension ref="A1:AW92"/>
  <sheetViews>
    <sheetView zoomScale="82" zoomScaleNormal="60" workbookViewId="0">
      <pane xSplit="1" ySplit="1" topLeftCell="AO62" activePane="bottomRight" state="frozen"/>
      <selection pane="topRight" activeCell="B1" sqref="B1"/>
      <selection pane="bottomLeft" activeCell="A2" sqref="A2"/>
      <selection pane="bottomRight" activeCell="AS99" sqref="AS99"/>
    </sheetView>
  </sheetViews>
  <sheetFormatPr baseColWidth="10" defaultRowHeight="14.5"/>
  <cols>
    <col min="1" max="1" width="67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208986.52899999998</v>
      </c>
      <c r="C4" s="77">
        <v>223515.97100000002</v>
      </c>
      <c r="D4" s="77">
        <v>228544.51726656733</v>
      </c>
      <c r="E4" s="77">
        <v>217374.98273343267</v>
      </c>
      <c r="F4" s="77">
        <v>194638</v>
      </c>
      <c r="G4" s="77">
        <v>198640</v>
      </c>
      <c r="H4" s="77">
        <v>209117</v>
      </c>
      <c r="I4" s="77">
        <v>186367</v>
      </c>
      <c r="J4" s="77">
        <v>186956</v>
      </c>
      <c r="K4" s="77">
        <v>181617</v>
      </c>
      <c r="L4" s="77">
        <v>150533</v>
      </c>
      <c r="M4" s="77">
        <v>177601</v>
      </c>
      <c r="N4" s="77">
        <v>179036</v>
      </c>
      <c r="O4" s="77">
        <v>176428</v>
      </c>
      <c r="P4" s="77">
        <v>184220</v>
      </c>
      <c r="Q4" s="77">
        <v>187399</v>
      </c>
      <c r="R4" s="77">
        <v>202495</v>
      </c>
      <c r="S4" s="77">
        <v>192462</v>
      </c>
      <c r="T4" s="77">
        <v>185576</v>
      </c>
      <c r="U4" s="77">
        <v>193553</v>
      </c>
      <c r="V4" s="77">
        <v>197122</v>
      </c>
      <c r="W4" s="77">
        <v>188086</v>
      </c>
      <c r="X4" s="77">
        <v>181173</v>
      </c>
      <c r="Y4" s="77">
        <v>173838</v>
      </c>
      <c r="Z4" s="77">
        <v>172336</v>
      </c>
      <c r="AA4" s="77">
        <v>160548</v>
      </c>
      <c r="AB4" s="77">
        <v>147804</v>
      </c>
      <c r="AC4" s="77">
        <v>158646</v>
      </c>
      <c r="AD4" s="77">
        <v>164862</v>
      </c>
      <c r="AE4" s="77">
        <v>195622</v>
      </c>
      <c r="AF4" s="77">
        <v>185754</v>
      </c>
      <c r="AG4" s="77">
        <v>235314</v>
      </c>
      <c r="AH4" s="77">
        <v>235689</v>
      </c>
      <c r="AI4" s="77">
        <v>247447</v>
      </c>
      <c r="AJ4" s="77">
        <v>273583</v>
      </c>
      <c r="AK4" s="77">
        <v>266692</v>
      </c>
      <c r="AL4" s="77">
        <v>232278</v>
      </c>
      <c r="AM4" s="77">
        <v>287734</v>
      </c>
      <c r="AN4" s="77">
        <v>264188</v>
      </c>
      <c r="AO4" s="77">
        <v>284024</v>
      </c>
      <c r="AP4" s="77">
        <v>267222</v>
      </c>
      <c r="AQ4" s="77">
        <v>274446</v>
      </c>
      <c r="AR4" s="77">
        <v>262945</v>
      </c>
      <c r="AS4" s="77">
        <v>274488</v>
      </c>
      <c r="AT4" s="77">
        <v>274060</v>
      </c>
      <c r="AU4" s="77">
        <v>287416</v>
      </c>
    </row>
    <row r="5" spans="1:49">
      <c r="A5" s="79" t="s">
        <v>45</v>
      </c>
      <c r="B5" s="80">
        <v>200347.31899999999</v>
      </c>
      <c r="C5" s="80">
        <v>212818.68100000001</v>
      </c>
      <c r="D5" s="80">
        <v>218991.68000000005</v>
      </c>
      <c r="E5" s="80">
        <v>206069.31999999995</v>
      </c>
      <c r="F5" s="80">
        <v>182499</v>
      </c>
      <c r="G5" s="80">
        <v>197286</v>
      </c>
      <c r="H5" s="80">
        <v>203756</v>
      </c>
      <c r="I5" s="80">
        <v>167701</v>
      </c>
      <c r="J5" s="80">
        <v>179937</v>
      </c>
      <c r="K5" s="80">
        <v>171653</v>
      </c>
      <c r="L5" s="80">
        <v>143538</v>
      </c>
      <c r="M5" s="80">
        <v>164795</v>
      </c>
      <c r="N5" s="80">
        <v>172648</v>
      </c>
      <c r="O5" s="80">
        <v>167710</v>
      </c>
      <c r="P5" s="80">
        <v>177300</v>
      </c>
      <c r="Q5" s="80">
        <v>176360</v>
      </c>
      <c r="R5" s="80">
        <v>192749</v>
      </c>
      <c r="S5" s="80">
        <v>184502</v>
      </c>
      <c r="T5" s="80">
        <v>177615</v>
      </c>
      <c r="U5" s="80">
        <v>179331</v>
      </c>
      <c r="V5" s="80">
        <v>188145</v>
      </c>
      <c r="W5" s="80">
        <v>178419</v>
      </c>
      <c r="X5" s="80">
        <v>169120</v>
      </c>
      <c r="Y5" s="80">
        <v>166507</v>
      </c>
      <c r="Z5" s="80">
        <v>163272</v>
      </c>
      <c r="AA5" s="80">
        <v>153458</v>
      </c>
      <c r="AB5" s="80">
        <v>142430</v>
      </c>
      <c r="AC5" s="80">
        <v>146110</v>
      </c>
      <c r="AD5" s="80">
        <v>158104</v>
      </c>
      <c r="AE5" s="80">
        <v>190582</v>
      </c>
      <c r="AF5" s="80">
        <v>178946</v>
      </c>
      <c r="AG5" s="80">
        <v>218720</v>
      </c>
      <c r="AH5" s="80">
        <v>218989</v>
      </c>
      <c r="AI5" s="80">
        <v>237234</v>
      </c>
      <c r="AJ5" s="80">
        <v>268651</v>
      </c>
      <c r="AK5" s="80">
        <v>259232</v>
      </c>
      <c r="AL5" s="80">
        <v>223622</v>
      </c>
      <c r="AM5" s="80">
        <v>280924</v>
      </c>
      <c r="AN5" s="80">
        <v>259177</v>
      </c>
      <c r="AO5" s="80">
        <v>280541</v>
      </c>
      <c r="AP5" s="80">
        <v>262876</v>
      </c>
      <c r="AQ5" s="80">
        <v>269354</v>
      </c>
      <c r="AR5" s="80">
        <v>257832</v>
      </c>
      <c r="AS5" s="80">
        <v>256580</v>
      </c>
      <c r="AT5" s="80">
        <v>262340</v>
      </c>
      <c r="AU5" s="80">
        <v>280341</v>
      </c>
    </row>
    <row r="6" spans="1:49" ht="26">
      <c r="A6" s="79" t="s">
        <v>46</v>
      </c>
      <c r="B6" s="80">
        <v>1543.828</v>
      </c>
      <c r="C6" s="80">
        <v>4869.1720000000005</v>
      </c>
      <c r="D6" s="80">
        <v>2740.1499999999996</v>
      </c>
      <c r="E6" s="80">
        <v>2577.8500000000004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3490</v>
      </c>
      <c r="T6" s="80">
        <v>931</v>
      </c>
      <c r="U6" s="80">
        <v>8504</v>
      </c>
      <c r="V6" s="80">
        <v>3933</v>
      </c>
      <c r="W6" s="80">
        <v>5874</v>
      </c>
      <c r="X6" s="80">
        <v>4325</v>
      </c>
      <c r="Y6" s="80">
        <v>2305</v>
      </c>
      <c r="Z6" s="80">
        <v>1880</v>
      </c>
      <c r="AA6" s="80">
        <v>2449</v>
      </c>
      <c r="AB6" s="80">
        <v>687</v>
      </c>
      <c r="AC6" s="80">
        <v>1445</v>
      </c>
      <c r="AD6" s="80">
        <v>1221</v>
      </c>
      <c r="AE6" s="80">
        <v>1322</v>
      </c>
      <c r="AF6" s="80">
        <v>676</v>
      </c>
      <c r="AG6" s="80">
        <v>2438</v>
      </c>
      <c r="AH6" s="80">
        <v>1476</v>
      </c>
      <c r="AI6" s="80">
        <v>3424</v>
      </c>
      <c r="AJ6" s="80">
        <v>3647</v>
      </c>
      <c r="AK6" s="80">
        <v>653</v>
      </c>
      <c r="AL6" s="80">
        <v>3931</v>
      </c>
      <c r="AM6" s="80">
        <v>2113</v>
      </c>
      <c r="AN6" s="80">
        <v>1768</v>
      </c>
      <c r="AO6" s="80">
        <v>43</v>
      </c>
      <c r="AP6" s="80">
        <v>23</v>
      </c>
      <c r="AQ6" s="80">
        <v>74</v>
      </c>
      <c r="AR6" s="80">
        <v>12</v>
      </c>
      <c r="AS6" s="80">
        <v>0</v>
      </c>
      <c r="AT6" s="80">
        <v>62</v>
      </c>
      <c r="AU6" s="80">
        <v>220</v>
      </c>
    </row>
    <row r="7" spans="1:49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</row>
    <row r="8" spans="1:49" ht="26">
      <c r="A8" s="79" t="s">
        <v>48</v>
      </c>
      <c r="B8" s="80">
        <v>1.1479999999999999</v>
      </c>
      <c r="C8" s="80">
        <v>4.8520000000000003</v>
      </c>
      <c r="D8" s="80">
        <v>1.6272665673000004</v>
      </c>
      <c r="E8" s="80">
        <v>2.3727334326999996</v>
      </c>
      <c r="F8" s="80">
        <v>58</v>
      </c>
      <c r="G8" s="80">
        <v>2</v>
      </c>
      <c r="H8" s="80">
        <v>37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669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7185</v>
      </c>
      <c r="AH8" s="80">
        <v>10351</v>
      </c>
      <c r="AI8" s="80">
        <v>-269</v>
      </c>
      <c r="AJ8" s="80">
        <v>-281</v>
      </c>
      <c r="AK8" s="80">
        <v>-98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7681</v>
      </c>
      <c r="AT8" s="80">
        <v>5718</v>
      </c>
      <c r="AU8" s="80">
        <v>0</v>
      </c>
    </row>
    <row r="9" spans="1:49" ht="26">
      <c r="A9" s="79" t="s">
        <v>230</v>
      </c>
      <c r="B9" s="80">
        <v>189.54300000000001</v>
      </c>
      <c r="C9" s="80">
        <v>-156.74299999999999</v>
      </c>
      <c r="D9" s="80">
        <v>9.9400000000000048</v>
      </c>
      <c r="E9" s="80">
        <v>14.259999999999998</v>
      </c>
      <c r="F9" s="80">
        <v>0</v>
      </c>
      <c r="G9" s="80">
        <v>0</v>
      </c>
      <c r="H9" s="80">
        <v>0</v>
      </c>
      <c r="I9" s="80">
        <v>0</v>
      </c>
      <c r="J9" s="80">
        <v>8</v>
      </c>
      <c r="K9" s="80">
        <v>12</v>
      </c>
      <c r="L9" s="80">
        <v>-20</v>
      </c>
      <c r="M9" s="80">
        <v>20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</row>
    <row r="11" spans="1:49">
      <c r="A11" s="79" t="s">
        <v>49</v>
      </c>
      <c r="B11" s="80">
        <v>6904.6909999999998</v>
      </c>
      <c r="C11" s="80">
        <v>5980.0090000000009</v>
      </c>
      <c r="D11" s="80">
        <v>6801.119999999999</v>
      </c>
      <c r="E11" s="80">
        <v>8711.18</v>
      </c>
      <c r="F11" s="80">
        <v>9298</v>
      </c>
      <c r="G11" s="80">
        <v>-2303</v>
      </c>
      <c r="H11" s="80">
        <v>3000</v>
      </c>
      <c r="I11" s="80">
        <v>16034</v>
      </c>
      <c r="J11" s="80">
        <v>4715</v>
      </c>
      <c r="K11" s="80">
        <v>5217</v>
      </c>
      <c r="L11" s="80">
        <v>3722</v>
      </c>
      <c r="M11" s="80">
        <v>4797</v>
      </c>
      <c r="N11" s="80">
        <v>3732</v>
      </c>
      <c r="O11" s="80">
        <v>5644</v>
      </c>
      <c r="P11" s="80">
        <v>3244</v>
      </c>
      <c r="Q11" s="80">
        <v>3973</v>
      </c>
      <c r="R11" s="80">
        <v>4668</v>
      </c>
      <c r="S11" s="80">
        <v>4470</v>
      </c>
      <c r="T11" s="80">
        <v>7030</v>
      </c>
      <c r="U11" s="80">
        <v>5049</v>
      </c>
      <c r="V11" s="80">
        <v>5044</v>
      </c>
      <c r="W11" s="80">
        <v>3793</v>
      </c>
      <c r="X11" s="80">
        <v>7728</v>
      </c>
      <c r="Y11" s="80">
        <v>5026</v>
      </c>
      <c r="Z11" s="80">
        <v>7184</v>
      </c>
      <c r="AA11" s="80">
        <v>4641</v>
      </c>
      <c r="AB11" s="80">
        <v>4687</v>
      </c>
      <c r="AC11" s="80">
        <v>11091</v>
      </c>
      <c r="AD11" s="80">
        <v>5537</v>
      </c>
      <c r="AE11" s="80">
        <v>3718</v>
      </c>
      <c r="AF11" s="80">
        <v>6132</v>
      </c>
      <c r="AG11" s="80">
        <v>6971</v>
      </c>
      <c r="AH11" s="80">
        <v>4873</v>
      </c>
      <c r="AI11" s="80">
        <v>7058</v>
      </c>
      <c r="AJ11" s="80">
        <v>1566</v>
      </c>
      <c r="AK11" s="80">
        <v>6905</v>
      </c>
      <c r="AL11" s="80">
        <v>4725</v>
      </c>
      <c r="AM11" s="80">
        <v>4697</v>
      </c>
      <c r="AN11" s="80">
        <v>3243</v>
      </c>
      <c r="AO11" s="80">
        <v>3440</v>
      </c>
      <c r="AP11" s="80">
        <v>4323</v>
      </c>
      <c r="AQ11" s="80">
        <v>5018</v>
      </c>
      <c r="AR11" s="80">
        <v>5101</v>
      </c>
      <c r="AS11" s="80">
        <v>10227</v>
      </c>
      <c r="AT11" s="80">
        <v>5940</v>
      </c>
      <c r="AU11" s="80">
        <v>6855</v>
      </c>
    </row>
    <row r="12" spans="1:49" ht="30.75" customHeight="1">
      <c r="A12" s="81" t="s">
        <v>231</v>
      </c>
      <c r="B12" s="82">
        <v>-199794.24100000001</v>
      </c>
      <c r="C12" s="82">
        <v>-214702.65900000001</v>
      </c>
      <c r="D12" s="82">
        <v>-232198.43999999994</v>
      </c>
      <c r="E12" s="82">
        <f>+SUM(E13:E19)</f>
        <v>-188047.66</v>
      </c>
      <c r="F12" s="82">
        <v>-199759</v>
      </c>
      <c r="G12" s="82">
        <v>-182704</v>
      </c>
      <c r="H12" s="82">
        <v>-200733</v>
      </c>
      <c r="I12" s="82">
        <v>-156098</v>
      </c>
      <c r="J12" s="82">
        <v>-166286</v>
      </c>
      <c r="K12" s="82">
        <v>-160714</v>
      </c>
      <c r="L12" s="82">
        <v>-159865</v>
      </c>
      <c r="M12" s="82">
        <v>-155031</v>
      </c>
      <c r="N12" s="82">
        <v>-180136</v>
      </c>
      <c r="O12" s="82">
        <v>-160294</v>
      </c>
      <c r="P12" s="82">
        <v>-181042</v>
      </c>
      <c r="Q12" s="82">
        <v>-164107</v>
      </c>
      <c r="R12" s="82">
        <v>-207835</v>
      </c>
      <c r="S12" s="82">
        <v>-164029</v>
      </c>
      <c r="T12" s="82">
        <v>-201986</v>
      </c>
      <c r="U12" s="82">
        <v>-162142</v>
      </c>
      <c r="V12" s="82">
        <v>-205707</v>
      </c>
      <c r="W12" s="82">
        <v>-160404</v>
      </c>
      <c r="X12" s="82">
        <v>-183732</v>
      </c>
      <c r="Y12" s="82">
        <v>-147419</v>
      </c>
      <c r="Z12" s="82">
        <v>-157200</v>
      </c>
      <c r="AA12" s="82">
        <v>-122878</v>
      </c>
      <c r="AB12" s="82">
        <v>-159099</v>
      </c>
      <c r="AC12" s="82">
        <v>-118797</v>
      </c>
      <c r="AD12" s="82">
        <v>-180467</v>
      </c>
      <c r="AE12" s="82">
        <v>-179585</v>
      </c>
      <c r="AF12" s="82">
        <v>-206155</v>
      </c>
      <c r="AG12" s="82">
        <v>-187821</v>
      </c>
      <c r="AH12" s="82">
        <v>-231435</v>
      </c>
      <c r="AI12" s="82">
        <v>-213322</v>
      </c>
      <c r="AJ12" s="82">
        <v>-256498</v>
      </c>
      <c r="AK12" s="82">
        <v>-240931</v>
      </c>
      <c r="AL12" s="82">
        <v>-221845</v>
      </c>
      <c r="AM12" s="82">
        <v>-246356</v>
      </c>
      <c r="AN12" s="82">
        <v>-261335</v>
      </c>
      <c r="AO12" s="82">
        <v>-239238</v>
      </c>
      <c r="AP12" s="82">
        <v>-248908</v>
      </c>
      <c r="AQ12" s="82">
        <v>-255822</v>
      </c>
      <c r="AR12" s="82">
        <v>-267261</v>
      </c>
      <c r="AS12" s="82">
        <v>-241365</v>
      </c>
      <c r="AT12" s="82">
        <v>-273984</v>
      </c>
      <c r="AU12" s="82">
        <v>-244572</v>
      </c>
    </row>
    <row r="13" spans="1:49">
      <c r="A13" s="79" t="s">
        <v>50</v>
      </c>
      <c r="B13" s="80">
        <v>-156258.39600000001</v>
      </c>
      <c r="C13" s="80">
        <v>-170652.304</v>
      </c>
      <c r="D13" s="80">
        <v>-185897.89999999997</v>
      </c>
      <c r="E13" s="80">
        <v>-143919.40000000002</v>
      </c>
      <c r="F13" s="80">
        <v>-150151</v>
      </c>
      <c r="G13" s="80">
        <v>-146409</v>
      </c>
      <c r="H13" s="80">
        <v>-159515</v>
      </c>
      <c r="I13" s="80">
        <v>-107837</v>
      </c>
      <c r="J13" s="80">
        <v>-132204</v>
      </c>
      <c r="K13" s="80">
        <v>-125865</v>
      </c>
      <c r="L13" s="80">
        <v>-128292</v>
      </c>
      <c r="M13" s="80">
        <v>-121629</v>
      </c>
      <c r="N13" s="80">
        <v>-147464</v>
      </c>
      <c r="O13" s="80">
        <v>-126615</v>
      </c>
      <c r="P13" s="80">
        <v>-148474</v>
      </c>
      <c r="Q13" s="80">
        <v>-133070</v>
      </c>
      <c r="R13" s="80">
        <v>-173633</v>
      </c>
      <c r="S13" s="80">
        <v>-129442</v>
      </c>
      <c r="T13" s="80">
        <v>-171450</v>
      </c>
      <c r="U13" s="80">
        <v>-130796</v>
      </c>
      <c r="V13" s="80">
        <v>-175548</v>
      </c>
      <c r="W13" s="80">
        <v>-122355</v>
      </c>
      <c r="X13" s="80">
        <v>-159518</v>
      </c>
      <c r="Y13" s="80">
        <v>-116332</v>
      </c>
      <c r="Z13" s="80">
        <v>-127541</v>
      </c>
      <c r="AA13" s="80">
        <v>-96694</v>
      </c>
      <c r="AB13" s="80">
        <v>-131913</v>
      </c>
      <c r="AC13" s="80">
        <v>-90230</v>
      </c>
      <c r="AD13" s="80">
        <v>-152440</v>
      </c>
      <c r="AE13" s="80">
        <v>-150538</v>
      </c>
      <c r="AF13" s="80">
        <v>-178638</v>
      </c>
      <c r="AG13" s="80">
        <v>-158653</v>
      </c>
      <c r="AH13" s="80">
        <v>-200591</v>
      </c>
      <c r="AI13" s="80">
        <v>-182619</v>
      </c>
      <c r="AJ13" s="80">
        <v>-231251</v>
      </c>
      <c r="AK13" s="80">
        <v>-212148</v>
      </c>
      <c r="AL13" s="80">
        <v>-193100</v>
      </c>
      <c r="AM13" s="80">
        <v>-211869</v>
      </c>
      <c r="AN13" s="80">
        <v>-229480</v>
      </c>
      <c r="AO13" s="80">
        <v>-204127</v>
      </c>
      <c r="AP13" s="80">
        <v>-214489</v>
      </c>
      <c r="AQ13" s="80">
        <v>-220625</v>
      </c>
      <c r="AR13" s="80">
        <v>-235143</v>
      </c>
      <c r="AS13" s="80">
        <v>-208529</v>
      </c>
      <c r="AT13" s="80">
        <v>-236916</v>
      </c>
      <c r="AU13" s="80">
        <v>-208432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-889</v>
      </c>
    </row>
    <row r="15" spans="1:49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</row>
    <row r="16" spans="1:49">
      <c r="A16" s="79" t="s">
        <v>52</v>
      </c>
      <c r="B16" s="80">
        <v>-36108.385000000002</v>
      </c>
      <c r="C16" s="80">
        <v>-33788.614999999998</v>
      </c>
      <c r="D16" s="80">
        <v>-33770.25</v>
      </c>
      <c r="E16" s="80">
        <v>-38258.75</v>
      </c>
      <c r="F16" s="80">
        <v>-32880</v>
      </c>
      <c r="G16" s="80">
        <v>-37136</v>
      </c>
      <c r="H16" s="80">
        <v>-39414</v>
      </c>
      <c r="I16" s="80">
        <v>-41248</v>
      </c>
      <c r="J16" s="80">
        <v>-30034</v>
      </c>
      <c r="K16" s="80">
        <v>-33291</v>
      </c>
      <c r="L16" s="80">
        <v>-27035</v>
      </c>
      <c r="M16" s="80">
        <v>-29769</v>
      </c>
      <c r="N16" s="80">
        <v>-28813</v>
      </c>
      <c r="O16" s="80">
        <v>-31967</v>
      </c>
      <c r="P16" s="80">
        <v>-28926</v>
      </c>
      <c r="Q16" s="80">
        <v>-28746</v>
      </c>
      <c r="R16" s="80">
        <v>-30460</v>
      </c>
      <c r="S16" s="80">
        <v>-31085</v>
      </c>
      <c r="T16" s="80">
        <v>-26147</v>
      </c>
      <c r="U16" s="80">
        <v>-27406</v>
      </c>
      <c r="V16" s="80">
        <v>-26775</v>
      </c>
      <c r="W16" s="80">
        <v>-34662</v>
      </c>
      <c r="X16" s="80">
        <v>-21424</v>
      </c>
      <c r="Y16" s="80">
        <v>-27201</v>
      </c>
      <c r="Z16" s="80">
        <v>-26616</v>
      </c>
      <c r="AA16" s="80">
        <v>-22624</v>
      </c>
      <c r="AB16" s="80">
        <v>-25350</v>
      </c>
      <c r="AC16" s="80">
        <v>-25206</v>
      </c>
      <c r="AD16" s="80">
        <v>-24805</v>
      </c>
      <c r="AE16" s="80">
        <v>-25073</v>
      </c>
      <c r="AF16" s="80">
        <v>-24383</v>
      </c>
      <c r="AG16" s="80">
        <v>-24927</v>
      </c>
      <c r="AH16" s="80">
        <v>-26533</v>
      </c>
      <c r="AI16" s="80">
        <v>-26712</v>
      </c>
      <c r="AJ16" s="80">
        <v>-21160</v>
      </c>
      <c r="AK16" s="80">
        <v>-22104</v>
      </c>
      <c r="AL16" s="80">
        <v>-24730</v>
      </c>
      <c r="AM16" s="80">
        <v>-30070</v>
      </c>
      <c r="AN16" s="80">
        <v>-27233</v>
      </c>
      <c r="AO16" s="80">
        <v>-30982</v>
      </c>
      <c r="AP16" s="80">
        <v>-28757</v>
      </c>
      <c r="AQ16" s="80">
        <v>-31179</v>
      </c>
      <c r="AR16" s="80">
        <v>-28486</v>
      </c>
      <c r="AS16" s="80">
        <v>-28962</v>
      </c>
      <c r="AT16" s="80">
        <v>-30994</v>
      </c>
      <c r="AU16" s="80">
        <v>-31319</v>
      </c>
    </row>
    <row r="17" spans="1:47" ht="26">
      <c r="A17" s="79" t="s">
        <v>53</v>
      </c>
      <c r="B17" s="80">
        <v>-32.890999999999998</v>
      </c>
      <c r="C17" s="80">
        <v>-54.609000000000002</v>
      </c>
      <c r="D17" s="80">
        <v>-8.1700000000000017</v>
      </c>
      <c r="E17" s="80">
        <v>-10.329999999999998</v>
      </c>
      <c r="F17" s="80">
        <v>-103</v>
      </c>
      <c r="G17" s="80">
        <v>-144</v>
      </c>
      <c r="H17" s="80">
        <v>51</v>
      </c>
      <c r="I17" s="80">
        <v>-2</v>
      </c>
      <c r="J17" s="80">
        <v>-195</v>
      </c>
      <c r="K17" s="80">
        <v>-28</v>
      </c>
      <c r="L17" s="80">
        <v>-1</v>
      </c>
      <c r="M17" s="80">
        <v>3</v>
      </c>
      <c r="N17" s="80">
        <v>-281</v>
      </c>
      <c r="O17" s="80">
        <v>-46</v>
      </c>
      <c r="P17" s="80">
        <v>-7</v>
      </c>
      <c r="Q17" s="80">
        <v>-3</v>
      </c>
      <c r="R17" s="80">
        <v>-222</v>
      </c>
      <c r="S17" s="80">
        <v>-70</v>
      </c>
      <c r="T17" s="80">
        <v>4</v>
      </c>
      <c r="U17" s="80">
        <v>7</v>
      </c>
      <c r="V17" s="80">
        <v>-258</v>
      </c>
      <c r="W17" s="80">
        <v>-2</v>
      </c>
      <c r="X17" s="80">
        <v>-4</v>
      </c>
      <c r="Y17" s="80">
        <v>-4</v>
      </c>
      <c r="Z17" s="80">
        <v>-205</v>
      </c>
      <c r="AA17" s="80">
        <v>59</v>
      </c>
      <c r="AB17" s="80">
        <v>-2</v>
      </c>
      <c r="AC17" s="80">
        <v>-5</v>
      </c>
      <c r="AD17" s="80">
        <v>-143</v>
      </c>
      <c r="AE17" s="80">
        <v>-6</v>
      </c>
      <c r="AF17" s="80">
        <v>-2</v>
      </c>
      <c r="AG17" s="80">
        <v>-3</v>
      </c>
      <c r="AH17" s="80">
        <v>-142</v>
      </c>
      <c r="AI17" s="80">
        <v>-1058</v>
      </c>
      <c r="AJ17" s="80">
        <v>34</v>
      </c>
      <c r="AK17" s="80">
        <v>12</v>
      </c>
      <c r="AL17" s="80">
        <v>0</v>
      </c>
      <c r="AM17" s="80">
        <v>-265</v>
      </c>
      <c r="AN17" s="80">
        <v>-91</v>
      </c>
      <c r="AO17" s="80">
        <v>-74</v>
      </c>
      <c r="AP17" s="80">
        <v>0</v>
      </c>
      <c r="AQ17" s="80">
        <v>0</v>
      </c>
      <c r="AR17" s="80">
        <v>0</v>
      </c>
      <c r="AS17" s="80">
        <v>-1057</v>
      </c>
      <c r="AT17" s="80">
        <v>-366</v>
      </c>
      <c r="AU17" s="80">
        <v>-184</v>
      </c>
    </row>
    <row r="18" spans="1:47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</row>
    <row r="19" spans="1:47">
      <c r="A19" s="79" t="s">
        <v>55</v>
      </c>
      <c r="B19" s="80">
        <v>-7394.5689999999995</v>
      </c>
      <c r="C19" s="80">
        <v>-10207.131000000001</v>
      </c>
      <c r="D19" s="80">
        <v>-12522.119999999999</v>
      </c>
      <c r="E19" s="80">
        <v>-5859.18</v>
      </c>
      <c r="F19" s="80">
        <v>-16625</v>
      </c>
      <c r="G19" s="80">
        <v>985</v>
      </c>
      <c r="H19" s="80">
        <v>-1855</v>
      </c>
      <c r="I19" s="80">
        <v>-7011</v>
      </c>
      <c r="J19" s="80">
        <v>-3853</v>
      </c>
      <c r="K19" s="80">
        <v>-1530</v>
      </c>
      <c r="L19" s="80">
        <v>-4537</v>
      </c>
      <c r="M19" s="80">
        <v>-3636</v>
      </c>
      <c r="N19" s="80">
        <v>-3578</v>
      </c>
      <c r="O19" s="80">
        <v>-1532</v>
      </c>
      <c r="P19" s="80">
        <v>-3769</v>
      </c>
      <c r="Q19" s="80">
        <v>-2288</v>
      </c>
      <c r="R19" s="80">
        <v>-3520</v>
      </c>
      <c r="S19" s="80">
        <v>-3432</v>
      </c>
      <c r="T19" s="80">
        <v>-4393</v>
      </c>
      <c r="U19" s="80">
        <v>-3947</v>
      </c>
      <c r="V19" s="80">
        <v>-3126</v>
      </c>
      <c r="W19" s="80">
        <v>-3385</v>
      </c>
      <c r="X19" s="80">
        <v>-2786</v>
      </c>
      <c r="Y19" s="80">
        <v>-3882</v>
      </c>
      <c r="Z19" s="80">
        <v>-2838</v>
      </c>
      <c r="AA19" s="80">
        <v>-3619</v>
      </c>
      <c r="AB19" s="80">
        <v>-1834</v>
      </c>
      <c r="AC19" s="80">
        <v>-3356</v>
      </c>
      <c r="AD19" s="80">
        <v>-3079</v>
      </c>
      <c r="AE19" s="80">
        <v>-3968</v>
      </c>
      <c r="AF19" s="80">
        <v>-3132</v>
      </c>
      <c r="AG19" s="80">
        <v>-4238</v>
      </c>
      <c r="AH19" s="80">
        <v>-4169</v>
      </c>
      <c r="AI19" s="80">
        <v>-2933</v>
      </c>
      <c r="AJ19" s="80">
        <v>-4121</v>
      </c>
      <c r="AK19" s="80">
        <v>-6691</v>
      </c>
      <c r="AL19" s="80">
        <v>-4015</v>
      </c>
      <c r="AM19" s="80">
        <v>-4152</v>
      </c>
      <c r="AN19" s="80">
        <v>-4531</v>
      </c>
      <c r="AO19" s="80">
        <v>-4055</v>
      </c>
      <c r="AP19" s="80">
        <v>-5662</v>
      </c>
      <c r="AQ19" s="80">
        <v>-4018</v>
      </c>
      <c r="AR19" s="80">
        <v>-3632</v>
      </c>
      <c r="AS19" s="80">
        <v>-2817</v>
      </c>
      <c r="AT19" s="80">
        <v>-5024</v>
      </c>
      <c r="AU19" s="80">
        <v>-3748</v>
      </c>
    </row>
    <row r="20" spans="1:47" ht="31.5" customHeight="1">
      <c r="A20" s="81" t="s">
        <v>232</v>
      </c>
      <c r="B20" s="82">
        <v>9192.2879999999714</v>
      </c>
      <c r="C20" s="82">
        <v>8813.3120000000163</v>
      </c>
      <c r="D20" s="82">
        <v>-3653.9227334326315</v>
      </c>
      <c r="E20" s="82">
        <v>29327.322733432644</v>
      </c>
      <c r="F20" s="82">
        <v>-5121</v>
      </c>
      <c r="G20" s="82">
        <v>15936</v>
      </c>
      <c r="H20" s="82">
        <v>8384</v>
      </c>
      <c r="I20" s="82">
        <v>30269</v>
      </c>
      <c r="J20" s="82">
        <v>20670</v>
      </c>
      <c r="K20" s="82">
        <v>20903</v>
      </c>
      <c r="L20" s="82">
        <v>-9332</v>
      </c>
      <c r="M20" s="82">
        <v>22570</v>
      </c>
      <c r="N20" s="82">
        <v>-1100</v>
      </c>
      <c r="O20" s="82">
        <v>16268</v>
      </c>
      <c r="P20" s="82">
        <v>3044</v>
      </c>
      <c r="Q20" s="82">
        <v>23292</v>
      </c>
      <c r="R20" s="82">
        <v>-5340</v>
      </c>
      <c r="S20" s="82">
        <v>28433</v>
      </c>
      <c r="T20" s="82">
        <v>-16410</v>
      </c>
      <c r="U20" s="82">
        <v>31411</v>
      </c>
      <c r="V20" s="82">
        <v>-8585</v>
      </c>
      <c r="W20" s="82">
        <v>27682</v>
      </c>
      <c r="X20" s="82">
        <v>-2559</v>
      </c>
      <c r="Y20" s="82">
        <v>26419</v>
      </c>
      <c r="Z20" s="82">
        <v>15136</v>
      </c>
      <c r="AA20" s="82">
        <v>37670</v>
      </c>
      <c r="AB20" s="82">
        <v>-11295</v>
      </c>
      <c r="AC20" s="82">
        <v>39849</v>
      </c>
      <c r="AD20" s="82">
        <v>-15605</v>
      </c>
      <c r="AE20" s="82">
        <v>16037</v>
      </c>
      <c r="AF20" s="82">
        <v>-20401</v>
      </c>
      <c r="AG20" s="82">
        <v>47493</v>
      </c>
      <c r="AH20" s="82">
        <v>4254</v>
      </c>
      <c r="AI20" s="82">
        <v>34125</v>
      </c>
      <c r="AJ20" s="82">
        <v>17085</v>
      </c>
      <c r="AK20" s="82">
        <v>25761</v>
      </c>
      <c r="AL20" s="82">
        <v>10433</v>
      </c>
      <c r="AM20" s="82">
        <v>41378</v>
      </c>
      <c r="AN20" s="82">
        <v>2853</v>
      </c>
      <c r="AO20" s="82">
        <v>44786</v>
      </c>
      <c r="AP20" s="82">
        <v>18314</v>
      </c>
      <c r="AQ20" s="82">
        <v>18624</v>
      </c>
      <c r="AR20" s="82">
        <v>-4316</v>
      </c>
      <c r="AS20" s="82">
        <v>33123</v>
      </c>
      <c r="AT20" s="82">
        <v>76</v>
      </c>
      <c r="AU20" s="82">
        <v>42844</v>
      </c>
    </row>
    <row r="21" spans="1:47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</row>
    <row r="22" spans="1:47">
      <c r="A22" s="79" t="s">
        <v>57</v>
      </c>
      <c r="B22" s="80">
        <v>0</v>
      </c>
      <c r="C22" s="80">
        <v>146</v>
      </c>
      <c r="D22" s="80">
        <v>-1.8600000000000136</v>
      </c>
      <c r="E22" s="80">
        <v>-3.1399999999999864</v>
      </c>
      <c r="F22" s="80">
        <v>0</v>
      </c>
      <c r="G22" s="80">
        <v>33</v>
      </c>
      <c r="H22" s="80">
        <v>30</v>
      </c>
      <c r="I22" s="80">
        <v>27</v>
      </c>
      <c r="J22" s="80">
        <v>3</v>
      </c>
      <c r="K22" s="80">
        <v>67</v>
      </c>
      <c r="L22" s="80">
        <v>0</v>
      </c>
      <c r="M22" s="80">
        <v>-1</v>
      </c>
      <c r="N22" s="80">
        <v>0</v>
      </c>
      <c r="O22" s="80">
        <v>43</v>
      </c>
      <c r="P22" s="80">
        <v>2</v>
      </c>
      <c r="Q22" s="80">
        <v>0</v>
      </c>
      <c r="R22" s="80">
        <v>0</v>
      </c>
      <c r="S22" s="80">
        <v>73</v>
      </c>
      <c r="T22" s="80">
        <v>-1</v>
      </c>
      <c r="U22" s="80">
        <v>-1</v>
      </c>
      <c r="V22" s="80">
        <v>0</v>
      </c>
      <c r="W22" s="80">
        <v>68</v>
      </c>
      <c r="X22" s="80">
        <v>-1</v>
      </c>
      <c r="Y22" s="80">
        <v>0</v>
      </c>
      <c r="Z22" s="80">
        <v>0</v>
      </c>
      <c r="AA22" s="80">
        <v>55</v>
      </c>
      <c r="AB22" s="80">
        <v>1</v>
      </c>
      <c r="AC22" s="80">
        <v>220</v>
      </c>
      <c r="AD22" s="80">
        <v>0</v>
      </c>
      <c r="AE22" s="80">
        <v>154</v>
      </c>
      <c r="AF22" s="80">
        <v>-2</v>
      </c>
      <c r="AG22" s="80">
        <v>-1</v>
      </c>
      <c r="AH22" s="80">
        <v>0</v>
      </c>
      <c r="AI22" s="80">
        <v>82</v>
      </c>
      <c r="AJ22" s="80">
        <v>-3</v>
      </c>
      <c r="AK22" s="80">
        <v>0</v>
      </c>
      <c r="AL22" s="80">
        <v>0</v>
      </c>
      <c r="AM22" s="80">
        <v>0</v>
      </c>
      <c r="AN22" s="80">
        <v>68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22</v>
      </c>
    </row>
    <row r="23" spans="1:47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</row>
    <row r="24" spans="1:47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</row>
    <row r="25" spans="1:47">
      <c r="A25" s="79" t="s">
        <v>59</v>
      </c>
      <c r="B25" s="80">
        <v>421.30742383260002</v>
      </c>
      <c r="C25" s="80">
        <v>297.89257616740002</v>
      </c>
      <c r="D25" s="80">
        <v>397.69000000000005</v>
      </c>
      <c r="E25" s="80">
        <v>414.1099999999999</v>
      </c>
      <c r="F25" s="80">
        <v>258</v>
      </c>
      <c r="G25" s="80">
        <v>285</v>
      </c>
      <c r="H25" s="80">
        <v>230</v>
      </c>
      <c r="I25" s="80">
        <v>186</v>
      </c>
      <c r="J25" s="80">
        <v>80</v>
      </c>
      <c r="K25" s="80">
        <v>70</v>
      </c>
      <c r="L25" s="80">
        <v>82</v>
      </c>
      <c r="M25" s="80">
        <v>82</v>
      </c>
      <c r="N25" s="80">
        <v>82</v>
      </c>
      <c r="O25" s="80">
        <v>113</v>
      </c>
      <c r="P25" s="80">
        <v>132</v>
      </c>
      <c r="Q25" s="80">
        <v>170</v>
      </c>
      <c r="R25" s="80">
        <v>97</v>
      </c>
      <c r="S25" s="80">
        <v>94</v>
      </c>
      <c r="T25" s="80">
        <v>90</v>
      </c>
      <c r="U25" s="80">
        <v>7</v>
      </c>
      <c r="V25" s="80">
        <v>679</v>
      </c>
      <c r="W25" s="80">
        <v>-479</v>
      </c>
      <c r="X25" s="80">
        <v>116</v>
      </c>
      <c r="Y25" s="80">
        <v>20</v>
      </c>
      <c r="Z25" s="80">
        <v>181</v>
      </c>
      <c r="AA25" s="80">
        <v>-6</v>
      </c>
      <c r="AB25" s="80">
        <v>52</v>
      </c>
      <c r="AC25" s="80">
        <v>85</v>
      </c>
      <c r="AD25" s="80">
        <v>48</v>
      </c>
      <c r="AE25" s="80">
        <v>69</v>
      </c>
      <c r="AF25" s="80">
        <v>144</v>
      </c>
      <c r="AG25" s="80">
        <v>102</v>
      </c>
      <c r="AH25" s="80">
        <v>110</v>
      </c>
      <c r="AI25" s="80">
        <v>202</v>
      </c>
      <c r="AJ25" s="80">
        <v>174</v>
      </c>
      <c r="AK25" s="80">
        <v>266</v>
      </c>
      <c r="AL25" s="80">
        <v>216</v>
      </c>
      <c r="AM25" s="80">
        <v>312</v>
      </c>
      <c r="AN25" s="80">
        <v>673</v>
      </c>
      <c r="AO25" s="80">
        <v>789</v>
      </c>
      <c r="AP25" s="80">
        <v>605</v>
      </c>
      <c r="AQ25" s="80">
        <v>987</v>
      </c>
      <c r="AR25" s="80">
        <v>970</v>
      </c>
      <c r="AS25" s="80">
        <v>1218</v>
      </c>
      <c r="AT25" s="80">
        <v>817</v>
      </c>
      <c r="AU25" s="80">
        <v>1119</v>
      </c>
    </row>
    <row r="26" spans="1:47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</row>
    <row r="27" spans="1:47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</row>
    <row r="28" spans="1:47">
      <c r="A28" s="79" t="s">
        <v>60</v>
      </c>
      <c r="B28" s="80">
        <v>-3660.8778928152997</v>
      </c>
      <c r="C28" s="80">
        <v>-832.12210718470033</v>
      </c>
      <c r="D28" s="80">
        <v>-4068.9500000000007</v>
      </c>
      <c r="E28" s="80">
        <v>-3346.0499999999993</v>
      </c>
      <c r="F28" s="80">
        <v>-2502</v>
      </c>
      <c r="G28" s="80">
        <v>-1705</v>
      </c>
      <c r="H28" s="80">
        <v>-2258</v>
      </c>
      <c r="I28" s="80">
        <v>-2559</v>
      </c>
      <c r="J28" s="80">
        <v>-2587</v>
      </c>
      <c r="K28" s="80">
        <v>-3041</v>
      </c>
      <c r="L28" s="80">
        <v>-2092</v>
      </c>
      <c r="M28" s="80">
        <v>-2040</v>
      </c>
      <c r="N28" s="80">
        <v>-1373</v>
      </c>
      <c r="O28" s="80">
        <v>-2024</v>
      </c>
      <c r="P28" s="80">
        <v>-2632</v>
      </c>
      <c r="Q28" s="80">
        <v>-2080</v>
      </c>
      <c r="R28" s="80">
        <v>-317</v>
      </c>
      <c r="S28" s="80">
        <v>-2010</v>
      </c>
      <c r="T28" s="80">
        <v>-2697</v>
      </c>
      <c r="U28" s="80">
        <v>-2012</v>
      </c>
      <c r="V28" s="80">
        <v>-957</v>
      </c>
      <c r="W28" s="80">
        <v>-1871</v>
      </c>
      <c r="X28" s="80">
        <v>-2427</v>
      </c>
      <c r="Y28" s="80">
        <v>-5570</v>
      </c>
      <c r="Z28" s="80">
        <v>-2293</v>
      </c>
      <c r="AA28" s="80">
        <v>-97</v>
      </c>
      <c r="AB28" s="80">
        <v>-1801</v>
      </c>
      <c r="AC28" s="80">
        <v>260</v>
      </c>
      <c r="AD28" s="80">
        <v>-2131</v>
      </c>
      <c r="AE28" s="80">
        <v>-990</v>
      </c>
      <c r="AF28" s="80">
        <v>-2122</v>
      </c>
      <c r="AG28" s="80">
        <v>-3863</v>
      </c>
      <c r="AH28" s="80">
        <v>-3315</v>
      </c>
      <c r="AI28" s="80">
        <v>-2896</v>
      </c>
      <c r="AJ28" s="80">
        <v>-3866</v>
      </c>
      <c r="AK28" s="80">
        <v>-4298</v>
      </c>
      <c r="AL28" s="80">
        <v>-4166</v>
      </c>
      <c r="AM28" s="80">
        <v>-7770</v>
      </c>
      <c r="AN28" s="80">
        <v>-8644</v>
      </c>
      <c r="AO28" s="80">
        <v>-4537</v>
      </c>
      <c r="AP28" s="80">
        <v>-4203</v>
      </c>
      <c r="AQ28" s="80">
        <v>-6327</v>
      </c>
      <c r="AR28" s="80">
        <v>-4478</v>
      </c>
      <c r="AS28" s="80">
        <v>-5221</v>
      </c>
      <c r="AT28" s="80">
        <v>-7033</v>
      </c>
      <c r="AU28" s="80">
        <v>-6055</v>
      </c>
    </row>
    <row r="29" spans="1:47">
      <c r="A29" s="79" t="s">
        <v>61</v>
      </c>
      <c r="B29" s="80">
        <v>1276.2571891228001</v>
      </c>
      <c r="C29" s="80">
        <v>-1276.2571891228001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-1</v>
      </c>
      <c r="K29" s="80">
        <v>1</v>
      </c>
      <c r="L29" s="80">
        <v>-1</v>
      </c>
      <c r="M29" s="80">
        <v>1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  <c r="AR29" s="80">
        <v>0</v>
      </c>
      <c r="AS29" s="80">
        <v>0</v>
      </c>
      <c r="AT29" s="80">
        <v>0</v>
      </c>
      <c r="AU29" s="80">
        <v>0</v>
      </c>
    </row>
    <row r="30" spans="1:47">
      <c r="A30" s="83" t="s">
        <v>233</v>
      </c>
      <c r="B30" s="84">
        <v>7228.9747201400723</v>
      </c>
      <c r="C30" s="84">
        <v>7148.825279859916</v>
      </c>
      <c r="D30" s="84">
        <v>-7327.0427334326341</v>
      </c>
      <c r="E30" s="84">
        <v>26392.242733432646</v>
      </c>
      <c r="F30" s="84">
        <v>-7365</v>
      </c>
      <c r="G30" s="84">
        <v>14549</v>
      </c>
      <c r="H30" s="84">
        <v>6386</v>
      </c>
      <c r="I30" s="84">
        <v>27923</v>
      </c>
      <c r="J30" s="84">
        <v>18165</v>
      </c>
      <c r="K30" s="84">
        <v>18000</v>
      </c>
      <c r="L30" s="84">
        <v>-11343</v>
      </c>
      <c r="M30" s="84">
        <v>20612</v>
      </c>
      <c r="N30" s="84">
        <v>-2391</v>
      </c>
      <c r="O30" s="84">
        <v>14400</v>
      </c>
      <c r="P30" s="84">
        <v>546</v>
      </c>
      <c r="Q30" s="84">
        <v>21382</v>
      </c>
      <c r="R30" s="84">
        <v>-5560</v>
      </c>
      <c r="S30" s="84">
        <v>26590</v>
      </c>
      <c r="T30" s="84">
        <v>-19018</v>
      </c>
      <c r="U30" s="84">
        <v>29405</v>
      </c>
      <c r="V30" s="84">
        <v>-8863</v>
      </c>
      <c r="W30" s="84">
        <v>25400</v>
      </c>
      <c r="X30" s="84">
        <v>-4871</v>
      </c>
      <c r="Y30" s="84">
        <v>20869</v>
      </c>
      <c r="Z30" s="84">
        <v>13024</v>
      </c>
      <c r="AA30" s="84">
        <v>37622</v>
      </c>
      <c r="AB30" s="84">
        <v>-13043</v>
      </c>
      <c r="AC30" s="84">
        <v>40414</v>
      </c>
      <c r="AD30" s="84">
        <v>-17688</v>
      </c>
      <c r="AE30" s="84">
        <v>15270</v>
      </c>
      <c r="AF30" s="84">
        <v>-22381</v>
      </c>
      <c r="AG30" s="84">
        <v>43731</v>
      </c>
      <c r="AH30" s="84">
        <v>1049</v>
      </c>
      <c r="AI30" s="84">
        <v>31513</v>
      </c>
      <c r="AJ30" s="84">
        <v>13390</v>
      </c>
      <c r="AK30" s="84">
        <v>21729</v>
      </c>
      <c r="AL30" s="84">
        <v>6483</v>
      </c>
      <c r="AM30" s="84">
        <v>33920</v>
      </c>
      <c r="AN30" s="84">
        <v>-5050</v>
      </c>
      <c r="AO30" s="84">
        <v>41038</v>
      </c>
      <c r="AP30" s="84">
        <v>14716</v>
      </c>
      <c r="AQ30" s="84">
        <v>13284</v>
      </c>
      <c r="AR30" s="84">
        <v>-7824</v>
      </c>
      <c r="AS30" s="84">
        <v>29120</v>
      </c>
      <c r="AT30" s="84">
        <v>-6140</v>
      </c>
      <c r="AU30" s="84">
        <v>37930</v>
      </c>
    </row>
    <row r="31" spans="1:47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884</v>
      </c>
      <c r="AG33" s="80">
        <v>-10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</row>
    <row r="34" spans="1:47" ht="26">
      <c r="A34" s="79" t="s">
        <v>63</v>
      </c>
      <c r="B34" s="80">
        <v>-2720.8364624633</v>
      </c>
      <c r="C34" s="80">
        <v>-23.563537536700096</v>
      </c>
      <c r="D34" s="80">
        <v>52.639999999999873</v>
      </c>
      <c r="E34" s="80">
        <v>92.760000000000218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-44516</v>
      </c>
      <c r="AO34" s="80">
        <v>-1336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</row>
    <row r="35" spans="1:47" ht="26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</row>
    <row r="36" spans="1:47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</row>
    <row r="37" spans="1:47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</row>
    <row r="38" spans="1:47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</row>
    <row r="39" spans="1:47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</row>
    <row r="40" spans="1:47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-12311</v>
      </c>
      <c r="J40" s="80">
        <v>0</v>
      </c>
      <c r="K40" s="80">
        <v>0</v>
      </c>
      <c r="L40" s="80">
        <v>-3808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</row>
    <row r="41" spans="1:47">
      <c r="A41" s="79" t="s">
        <v>235</v>
      </c>
      <c r="B41" s="80">
        <v>164.93332313169998</v>
      </c>
      <c r="C41" s="80">
        <v>265.16667686830004</v>
      </c>
      <c r="D41" s="80">
        <v>2211.6600000000003</v>
      </c>
      <c r="E41" s="80">
        <v>415.23999999999978</v>
      </c>
      <c r="F41" s="80">
        <v>34</v>
      </c>
      <c r="G41" s="80">
        <v>13</v>
      </c>
      <c r="H41" s="80">
        <v>87</v>
      </c>
      <c r="I41" s="80">
        <v>126</v>
      </c>
      <c r="J41" s="80">
        <v>34</v>
      </c>
      <c r="K41" s="80">
        <v>17</v>
      </c>
      <c r="L41" s="80">
        <v>38</v>
      </c>
      <c r="M41" s="80">
        <v>298</v>
      </c>
      <c r="N41" s="80">
        <v>2</v>
      </c>
      <c r="O41" s="80">
        <v>704</v>
      </c>
      <c r="P41" s="80">
        <v>33</v>
      </c>
      <c r="Q41" s="80">
        <v>111</v>
      </c>
      <c r="R41" s="80">
        <v>40</v>
      </c>
      <c r="S41" s="80">
        <v>2096</v>
      </c>
      <c r="T41" s="80">
        <v>-28</v>
      </c>
      <c r="U41" s="80">
        <v>367</v>
      </c>
      <c r="V41" s="80">
        <v>10</v>
      </c>
      <c r="W41" s="80">
        <v>34</v>
      </c>
      <c r="X41" s="80">
        <v>1015</v>
      </c>
      <c r="Y41" s="80">
        <v>487</v>
      </c>
      <c r="Z41" s="80">
        <v>5861</v>
      </c>
      <c r="AA41" s="80">
        <v>-51</v>
      </c>
      <c r="AB41" s="80">
        <v>46</v>
      </c>
      <c r="AC41" s="80">
        <v>1403</v>
      </c>
      <c r="AD41" s="80">
        <v>1</v>
      </c>
      <c r="AE41" s="80">
        <v>23</v>
      </c>
      <c r="AF41" s="80">
        <v>15</v>
      </c>
      <c r="AG41" s="80">
        <v>242</v>
      </c>
      <c r="AH41" s="80">
        <v>46</v>
      </c>
      <c r="AI41" s="80">
        <v>-1</v>
      </c>
      <c r="AJ41" s="80">
        <v>1</v>
      </c>
      <c r="AK41" s="80">
        <v>63</v>
      </c>
      <c r="AL41" s="80">
        <v>120</v>
      </c>
      <c r="AM41" s="80">
        <v>21</v>
      </c>
      <c r="AN41" s="80">
        <v>1622</v>
      </c>
      <c r="AO41" s="80">
        <v>174</v>
      </c>
      <c r="AP41" s="80">
        <v>138</v>
      </c>
      <c r="AQ41" s="80">
        <v>365</v>
      </c>
      <c r="AR41" s="80">
        <v>-10</v>
      </c>
      <c r="AS41" s="80">
        <v>116</v>
      </c>
      <c r="AT41" s="80">
        <v>238</v>
      </c>
      <c r="AU41" s="80">
        <v>-64</v>
      </c>
    </row>
    <row r="42" spans="1:47">
      <c r="A42" s="79" t="s">
        <v>70</v>
      </c>
      <c r="B42" s="80">
        <v>-17065.836063426199</v>
      </c>
      <c r="C42" s="80">
        <v>-10823.163936573801</v>
      </c>
      <c r="D42" s="80">
        <v>-12899.580000000002</v>
      </c>
      <c r="E42" s="80">
        <v>-10778.419999999998</v>
      </c>
      <c r="F42" s="80">
        <v>-5556</v>
      </c>
      <c r="G42" s="80">
        <v>-8821</v>
      </c>
      <c r="H42" s="80">
        <v>-8495</v>
      </c>
      <c r="I42" s="80">
        <v>-8513</v>
      </c>
      <c r="J42" s="80">
        <v>-6053</v>
      </c>
      <c r="K42" s="80">
        <v>-8661</v>
      </c>
      <c r="L42" s="80">
        <v>-5519</v>
      </c>
      <c r="M42" s="80">
        <v>-8316</v>
      </c>
      <c r="N42" s="80">
        <v>-2624</v>
      </c>
      <c r="O42" s="80">
        <v>-3939</v>
      </c>
      <c r="P42" s="80">
        <v>-3541</v>
      </c>
      <c r="Q42" s="80">
        <v>-5171</v>
      </c>
      <c r="R42" s="80">
        <v>-1741</v>
      </c>
      <c r="S42" s="80">
        <v>-2932</v>
      </c>
      <c r="T42" s="80">
        <v>-3745</v>
      </c>
      <c r="U42" s="80">
        <v>-9154</v>
      </c>
      <c r="V42" s="80">
        <v>-2746</v>
      </c>
      <c r="W42" s="80">
        <v>-2680</v>
      </c>
      <c r="X42" s="80">
        <v>-3323</v>
      </c>
      <c r="Y42" s="80">
        <v>-4255</v>
      </c>
      <c r="Z42" s="80">
        <v>-2699</v>
      </c>
      <c r="AA42" s="80">
        <v>-1440</v>
      </c>
      <c r="AB42" s="80">
        <v>-2306</v>
      </c>
      <c r="AC42" s="80">
        <v>-4224</v>
      </c>
      <c r="AD42" s="80">
        <v>-2096</v>
      </c>
      <c r="AE42" s="80">
        <v>-2987</v>
      </c>
      <c r="AF42" s="80">
        <v>-4319</v>
      </c>
      <c r="AG42" s="80">
        <v>-5360</v>
      </c>
      <c r="AH42" s="80">
        <v>-3170</v>
      </c>
      <c r="AI42" s="80">
        <v>-5015</v>
      </c>
      <c r="AJ42" s="80">
        <v>-4814</v>
      </c>
      <c r="AK42" s="80">
        <v>-7703</v>
      </c>
      <c r="AL42" s="80">
        <v>-3272</v>
      </c>
      <c r="AM42" s="80">
        <v>-6569</v>
      </c>
      <c r="AN42" s="80">
        <v>-6863</v>
      </c>
      <c r="AO42" s="80">
        <v>-14188</v>
      </c>
      <c r="AP42" s="80">
        <v>-4560</v>
      </c>
      <c r="AQ42" s="80">
        <v>-5389</v>
      </c>
      <c r="AR42" s="80">
        <v>-5830</v>
      </c>
      <c r="AS42" s="80">
        <v>-16614</v>
      </c>
      <c r="AT42" s="80">
        <v>-6486</v>
      </c>
      <c r="AU42" s="80">
        <v>-9481</v>
      </c>
    </row>
    <row r="43" spans="1:47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2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31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</row>
    <row r="44" spans="1:47">
      <c r="A44" s="79" t="s">
        <v>72</v>
      </c>
      <c r="B44" s="80">
        <v>-764.53038624200008</v>
      </c>
      <c r="C44" s="80">
        <v>-1384.4696137579999</v>
      </c>
      <c r="D44" s="80">
        <v>-1212</v>
      </c>
      <c r="E44" s="80">
        <v>-1199</v>
      </c>
      <c r="F44" s="80">
        <v>-893</v>
      </c>
      <c r="G44" s="80">
        <v>-1185</v>
      </c>
      <c r="H44" s="80">
        <v>-1923</v>
      </c>
      <c r="I44" s="80">
        <v>-1042</v>
      </c>
      <c r="J44" s="80">
        <v>-697</v>
      </c>
      <c r="K44" s="80">
        <v>-769</v>
      </c>
      <c r="L44" s="80">
        <v>-1020</v>
      </c>
      <c r="M44" s="80">
        <v>-950</v>
      </c>
      <c r="N44" s="80">
        <v>-458</v>
      </c>
      <c r="O44" s="80">
        <v>-1553</v>
      </c>
      <c r="P44" s="80">
        <v>-1082</v>
      </c>
      <c r="Q44" s="80">
        <v>-861</v>
      </c>
      <c r="R44" s="80">
        <v>-1035</v>
      </c>
      <c r="S44" s="80">
        <v>-1163</v>
      </c>
      <c r="T44" s="80">
        <v>-1088</v>
      </c>
      <c r="U44" s="80">
        <v>-980</v>
      </c>
      <c r="V44" s="80">
        <v>-566</v>
      </c>
      <c r="W44" s="80">
        <v>-811</v>
      </c>
      <c r="X44" s="80">
        <v>-1118</v>
      </c>
      <c r="Y44" s="80">
        <v>-1632</v>
      </c>
      <c r="Z44" s="80">
        <v>-463</v>
      </c>
      <c r="AA44" s="80">
        <v>-1602</v>
      </c>
      <c r="AB44" s="80">
        <v>-1126</v>
      </c>
      <c r="AC44" s="80">
        <v>-1219</v>
      </c>
      <c r="AD44" s="80">
        <v>-1046</v>
      </c>
      <c r="AE44" s="80">
        <v>-1306</v>
      </c>
      <c r="AF44" s="80">
        <v>-1080</v>
      </c>
      <c r="AG44" s="80">
        <v>-1385</v>
      </c>
      <c r="AH44" s="80">
        <v>-1230</v>
      </c>
      <c r="AI44" s="80">
        <v>-1247</v>
      </c>
      <c r="AJ44" s="80">
        <v>-1245</v>
      </c>
      <c r="AK44" s="80">
        <v>-1301</v>
      </c>
      <c r="AL44" s="80">
        <v>-1283</v>
      </c>
      <c r="AM44" s="80">
        <v>-1489</v>
      </c>
      <c r="AN44" s="80">
        <v>-1306</v>
      </c>
      <c r="AO44" s="80">
        <v>-2198</v>
      </c>
      <c r="AP44" s="80">
        <v>-1398</v>
      </c>
      <c r="AQ44" s="80">
        <v>-1347</v>
      </c>
      <c r="AR44" s="80">
        <v>-1357</v>
      </c>
      <c r="AS44" s="80">
        <v>-1471</v>
      </c>
      <c r="AT44" s="80">
        <v>-2344</v>
      </c>
      <c r="AU44" s="80">
        <v>-1773</v>
      </c>
    </row>
    <row r="45" spans="1:47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5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</row>
    <row r="46" spans="1:47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1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</row>
    <row r="47" spans="1:47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-358</v>
      </c>
      <c r="M47" s="80">
        <v>3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-7</v>
      </c>
      <c r="AF47" s="80">
        <v>-1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-8</v>
      </c>
      <c r="AT47" s="80">
        <v>0</v>
      </c>
      <c r="AU47" s="80">
        <v>0</v>
      </c>
    </row>
    <row r="48" spans="1:47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</row>
    <row r="49" spans="1:47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</row>
    <row r="50" spans="1:47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</row>
    <row r="51" spans="1:47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</row>
    <row r="52" spans="1:47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22</v>
      </c>
      <c r="L52" s="80">
        <v>23</v>
      </c>
      <c r="M52" s="80">
        <v>20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</row>
    <row r="53" spans="1:47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</row>
    <row r="54" spans="1:47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</row>
    <row r="55" spans="1:47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</row>
    <row r="56" spans="1:47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</row>
    <row r="57" spans="1:47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2874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</row>
    <row r="58" spans="1:47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-356</v>
      </c>
      <c r="L58" s="80">
        <v>356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-489</v>
      </c>
      <c r="X58" s="80">
        <v>4</v>
      </c>
      <c r="Y58" s="80">
        <v>1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</row>
    <row r="59" spans="1:47">
      <c r="A59" s="83" t="s">
        <v>234</v>
      </c>
      <c r="B59" s="84">
        <v>-20386.269588999799</v>
      </c>
      <c r="C59" s="84">
        <v>-11966.0304110002</v>
      </c>
      <c r="D59" s="84">
        <v>-22347.280000000002</v>
      </c>
      <c r="E59" s="84">
        <v>-11387.419999999998</v>
      </c>
      <c r="F59" s="84">
        <v>-6415</v>
      </c>
      <c r="G59" s="84">
        <v>-9993</v>
      </c>
      <c r="H59" s="84">
        <v>-10331</v>
      </c>
      <c r="I59" s="84">
        <v>-21740</v>
      </c>
      <c r="J59" s="84">
        <v>-6883</v>
      </c>
      <c r="K59" s="84">
        <v>-9580</v>
      </c>
      <c r="L59" s="84">
        <v>-10286</v>
      </c>
      <c r="M59" s="84">
        <v>-9841</v>
      </c>
      <c r="N59" s="84">
        <v>-3080</v>
      </c>
      <c r="O59" s="84">
        <v>-9959</v>
      </c>
      <c r="P59" s="84">
        <v>-4727</v>
      </c>
      <c r="Q59" s="84">
        <v>-5992</v>
      </c>
      <c r="R59" s="84">
        <v>-2736</v>
      </c>
      <c r="S59" s="84">
        <v>-1999</v>
      </c>
      <c r="T59" s="84">
        <v>-31582</v>
      </c>
      <c r="U59" s="84">
        <v>-9455</v>
      </c>
      <c r="V59" s="84">
        <v>-6176</v>
      </c>
      <c r="W59" s="84">
        <v>-254</v>
      </c>
      <c r="X59" s="84">
        <v>-4238</v>
      </c>
      <c r="Y59" s="84">
        <v>-4667</v>
      </c>
      <c r="Z59" s="84">
        <v>2699</v>
      </c>
      <c r="AA59" s="84">
        <v>-3093</v>
      </c>
      <c r="AB59" s="84">
        <v>-3386</v>
      </c>
      <c r="AC59" s="84">
        <v>-3990</v>
      </c>
      <c r="AD59" s="84">
        <v>-3021</v>
      </c>
      <c r="AE59" s="84">
        <v>-4277</v>
      </c>
      <c r="AF59" s="84">
        <v>-4501</v>
      </c>
      <c r="AG59" s="84">
        <v>-6514</v>
      </c>
      <c r="AH59" s="84">
        <v>-4354</v>
      </c>
      <c r="AI59" s="84">
        <v>-6052</v>
      </c>
      <c r="AJ59" s="84">
        <v>-6060</v>
      </c>
      <c r="AK59" s="84">
        <v>-8912</v>
      </c>
      <c r="AL59" s="84">
        <v>-4236</v>
      </c>
      <c r="AM59" s="84">
        <v>-8036</v>
      </c>
      <c r="AN59" s="84">
        <v>-51002</v>
      </c>
      <c r="AO59" s="84">
        <v>-17262</v>
      </c>
      <c r="AP59" s="84">
        <v>-4760</v>
      </c>
      <c r="AQ59" s="84">
        <v>-5902</v>
      </c>
      <c r="AR59" s="84">
        <v>-7141</v>
      </c>
      <c r="AS59" s="84">
        <v>-17977</v>
      </c>
      <c r="AT59" s="84">
        <v>-8592</v>
      </c>
      <c r="AU59" s="84">
        <v>-11262</v>
      </c>
    </row>
    <row r="60" spans="1:47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</row>
    <row r="61" spans="1:47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/>
      <c r="AU61" s="82">
        <v>0</v>
      </c>
    </row>
    <row r="62" spans="1:47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10</v>
      </c>
      <c r="Q62" s="80">
        <v>-10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</row>
    <row r="63" spans="1:47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>
        <v>0</v>
      </c>
      <c r="AS63" s="80">
        <v>0</v>
      </c>
      <c r="AT63" s="80">
        <v>0</v>
      </c>
      <c r="AU63" s="80">
        <v>0</v>
      </c>
    </row>
    <row r="64" spans="1:47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10</v>
      </c>
      <c r="P64" s="80">
        <v>-10</v>
      </c>
      <c r="Q64" s="80">
        <v>10</v>
      </c>
      <c r="R64" s="80">
        <v>0</v>
      </c>
      <c r="S64" s="80">
        <v>0</v>
      </c>
      <c r="T64" s="80">
        <v>0</v>
      </c>
      <c r="U64" s="80">
        <v>3409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7295</v>
      </c>
      <c r="AM64" s="80">
        <v>53</v>
      </c>
      <c r="AN64" s="80">
        <v>16</v>
      </c>
      <c r="AO64" s="80">
        <v>-11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</row>
    <row r="65" spans="1:47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</row>
    <row r="66" spans="1:47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-4951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-2601</v>
      </c>
      <c r="AS66" s="80">
        <v>7</v>
      </c>
      <c r="AT66" s="80">
        <v>0</v>
      </c>
      <c r="AU66" s="80">
        <v>0</v>
      </c>
    </row>
    <row r="67" spans="1:47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</row>
    <row r="68" spans="1:47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</row>
    <row r="69" spans="1:47">
      <c r="A69" s="79" t="s">
        <v>239</v>
      </c>
      <c r="B69" s="80">
        <v>37747.812500440596</v>
      </c>
      <c r="C69" s="80">
        <v>44709.987499559407</v>
      </c>
      <c r="D69" s="80">
        <v>54510.059999999983</v>
      </c>
      <c r="E69" s="80">
        <v>31061.140000000014</v>
      </c>
      <c r="F69" s="80">
        <v>30930</v>
      </c>
      <c r="G69" s="80">
        <v>27631</v>
      </c>
      <c r="H69" s="80">
        <v>41729</v>
      </c>
      <c r="I69" s="80">
        <v>27261</v>
      </c>
      <c r="J69" s="80">
        <v>15625</v>
      </c>
      <c r="K69" s="80">
        <v>5764</v>
      </c>
      <c r="L69" s="80">
        <v>7738</v>
      </c>
      <c r="M69" s="80">
        <v>16259</v>
      </c>
      <c r="N69" s="80">
        <v>3786</v>
      </c>
      <c r="O69" s="80">
        <v>18940</v>
      </c>
      <c r="P69" s="80">
        <v>14629</v>
      </c>
      <c r="Q69" s="80">
        <v>9255</v>
      </c>
      <c r="R69" s="80">
        <v>12292</v>
      </c>
      <c r="S69" s="80">
        <v>5863</v>
      </c>
      <c r="T69" s="80">
        <v>48163</v>
      </c>
      <c r="U69" s="80">
        <v>111930</v>
      </c>
      <c r="V69" s="80">
        <v>32921</v>
      </c>
      <c r="W69" s="80">
        <v>15074</v>
      </c>
      <c r="X69" s="80">
        <v>18844</v>
      </c>
      <c r="Y69" s="80">
        <v>17651</v>
      </c>
      <c r="Z69" s="80">
        <v>40762</v>
      </c>
      <c r="AA69" s="80">
        <v>8256</v>
      </c>
      <c r="AB69" s="80">
        <v>30089</v>
      </c>
      <c r="AC69" s="80">
        <v>10911</v>
      </c>
      <c r="AD69" s="80">
        <v>21695</v>
      </c>
      <c r="AE69" s="80">
        <v>26687</v>
      </c>
      <c r="AF69" s="80">
        <v>17674</v>
      </c>
      <c r="AG69" s="80">
        <v>17542</v>
      </c>
      <c r="AH69" s="80">
        <v>10103</v>
      </c>
      <c r="AI69" s="80">
        <v>12843</v>
      </c>
      <c r="AJ69" s="80">
        <v>3607</v>
      </c>
      <c r="AK69" s="80">
        <v>13931</v>
      </c>
      <c r="AL69" s="80">
        <v>169303</v>
      </c>
      <c r="AM69" s="80">
        <v>48454</v>
      </c>
      <c r="AN69" s="80">
        <v>99521</v>
      </c>
      <c r="AO69" s="80">
        <v>14606</v>
      </c>
      <c r="AP69" s="80">
        <v>0</v>
      </c>
      <c r="AQ69" s="80">
        <v>47562</v>
      </c>
      <c r="AR69" s="80">
        <v>30138</v>
      </c>
      <c r="AS69" s="80">
        <v>34228</v>
      </c>
      <c r="AT69" s="80">
        <v>39146</v>
      </c>
      <c r="AU69" s="80">
        <v>37362</v>
      </c>
    </row>
    <row r="70" spans="1:47">
      <c r="A70" s="79" t="s">
        <v>240</v>
      </c>
      <c r="B70" s="80">
        <v>30149.719300768</v>
      </c>
      <c r="C70" s="80">
        <v>23564.680699232002</v>
      </c>
      <c r="D70" s="80">
        <v>36000.060000000005</v>
      </c>
      <c r="E70" s="80">
        <v>-1170.4600000000064</v>
      </c>
      <c r="F70" s="80">
        <v>23788</v>
      </c>
      <c r="G70" s="80">
        <v>12986</v>
      </c>
      <c r="H70" s="80">
        <v>19454</v>
      </c>
      <c r="I70" s="80">
        <v>-22501</v>
      </c>
      <c r="J70" s="80">
        <v>14371</v>
      </c>
      <c r="K70" s="80">
        <v>9749</v>
      </c>
      <c r="L70" s="80">
        <v>13028</v>
      </c>
      <c r="M70" s="80">
        <v>5608</v>
      </c>
      <c r="N70" s="80">
        <v>35490</v>
      </c>
      <c r="O70" s="80">
        <v>17613</v>
      </c>
      <c r="P70" s="80">
        <v>24590</v>
      </c>
      <c r="Q70" s="80">
        <v>22012</v>
      </c>
      <c r="R70" s="80">
        <v>20200</v>
      </c>
      <c r="S70" s="80">
        <v>23511</v>
      </c>
      <c r="T70" s="80">
        <v>23064</v>
      </c>
      <c r="U70" s="80">
        <v>28983</v>
      </c>
      <c r="V70" s="80">
        <v>25880</v>
      </c>
      <c r="W70" s="80">
        <v>17427</v>
      </c>
      <c r="X70" s="80">
        <v>39383</v>
      </c>
      <c r="Y70" s="80">
        <v>29332</v>
      </c>
      <c r="Z70" s="80">
        <v>16077</v>
      </c>
      <c r="AA70" s="80">
        <v>13645</v>
      </c>
      <c r="AB70" s="80">
        <v>19326</v>
      </c>
      <c r="AC70" s="80">
        <v>21078</v>
      </c>
      <c r="AD70" s="80">
        <v>33733</v>
      </c>
      <c r="AE70" s="80">
        <v>29696</v>
      </c>
      <c r="AF70" s="80">
        <v>27341</v>
      </c>
      <c r="AG70" s="80">
        <v>36312</v>
      </c>
      <c r="AH70" s="80">
        <v>31620</v>
      </c>
      <c r="AI70" s="80">
        <v>27100</v>
      </c>
      <c r="AJ70" s="80">
        <v>11192</v>
      </c>
      <c r="AK70" s="80">
        <v>42437</v>
      </c>
      <c r="AL70" s="80">
        <v>19784</v>
      </c>
      <c r="AM70" s="80">
        <v>19893</v>
      </c>
      <c r="AN70" s="80">
        <v>19150</v>
      </c>
      <c r="AO70" s="80">
        <v>21804</v>
      </c>
      <c r="AP70" s="80">
        <v>20296</v>
      </c>
      <c r="AQ70" s="80">
        <v>15878</v>
      </c>
      <c r="AR70" s="80">
        <v>15274</v>
      </c>
      <c r="AS70" s="80">
        <v>34825</v>
      </c>
      <c r="AT70" s="80">
        <v>12046</v>
      </c>
      <c r="AU70" s="80">
        <v>29758</v>
      </c>
    </row>
    <row r="71" spans="1:47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-2499</v>
      </c>
      <c r="K71" s="80">
        <v>7216</v>
      </c>
      <c r="L71" s="80">
        <v>27</v>
      </c>
      <c r="M71" s="80">
        <v>298</v>
      </c>
      <c r="N71" s="80">
        <v>311</v>
      </c>
      <c r="O71" s="80">
        <v>-561</v>
      </c>
      <c r="P71" s="80">
        <v>-946</v>
      </c>
      <c r="Q71" s="80">
        <v>-40</v>
      </c>
      <c r="R71" s="80">
        <v>-27</v>
      </c>
      <c r="S71" s="80">
        <v>-1226</v>
      </c>
      <c r="T71" s="80">
        <v>-48</v>
      </c>
      <c r="U71" s="80">
        <v>1351</v>
      </c>
      <c r="V71" s="80">
        <v>287</v>
      </c>
      <c r="W71" s="80">
        <v>-384</v>
      </c>
      <c r="X71" s="80">
        <v>-172</v>
      </c>
      <c r="Y71" s="80">
        <v>266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-11171</v>
      </c>
      <c r="AJ71" s="80">
        <v>17870</v>
      </c>
      <c r="AK71" s="80">
        <v>29</v>
      </c>
      <c r="AL71" s="80">
        <v>300</v>
      </c>
      <c r="AM71" s="80">
        <v>60</v>
      </c>
      <c r="AN71" s="80">
        <v>314</v>
      </c>
      <c r="AO71" s="80">
        <v>35</v>
      </c>
      <c r="AP71" s="80">
        <v>300</v>
      </c>
      <c r="AQ71" s="80">
        <v>23</v>
      </c>
      <c r="AR71" s="80">
        <v>325</v>
      </c>
      <c r="AS71" s="80">
        <v>161</v>
      </c>
      <c r="AT71" s="80">
        <v>295</v>
      </c>
      <c r="AU71" s="80">
        <v>3</v>
      </c>
    </row>
    <row r="72" spans="1:47">
      <c r="A72" s="79" t="s">
        <v>88</v>
      </c>
      <c r="B72" s="80">
        <v>-44017.205485187202</v>
      </c>
      <c r="C72" s="80">
        <v>-69728.794514812791</v>
      </c>
      <c r="D72" s="80">
        <v>-82920.91</v>
      </c>
      <c r="E72" s="80">
        <v>-38008.089999999997</v>
      </c>
      <c r="F72" s="80">
        <v>-44449</v>
      </c>
      <c r="G72" s="80">
        <v>-42060</v>
      </c>
      <c r="H72" s="80">
        <v>-50718</v>
      </c>
      <c r="I72" s="80">
        <v>-17491</v>
      </c>
      <c r="J72" s="80">
        <v>-39612</v>
      </c>
      <c r="K72" s="80">
        <v>-17835</v>
      </c>
      <c r="L72" s="80">
        <v>-7318</v>
      </c>
      <c r="M72" s="80">
        <v>-13369</v>
      </c>
      <c r="N72" s="80">
        <v>-29297</v>
      </c>
      <c r="O72" s="80">
        <v>-31597</v>
      </c>
      <c r="P72" s="80">
        <v>-36456</v>
      </c>
      <c r="Q72" s="80">
        <v>-44598</v>
      </c>
      <c r="R72" s="80">
        <v>-23260</v>
      </c>
      <c r="S72" s="80">
        <v>-39436</v>
      </c>
      <c r="T72" s="80">
        <v>-28897</v>
      </c>
      <c r="U72" s="80">
        <v>-144584</v>
      </c>
      <c r="V72" s="80">
        <v>-44879</v>
      </c>
      <c r="W72" s="80">
        <v>-35000</v>
      </c>
      <c r="X72" s="80">
        <v>-64311</v>
      </c>
      <c r="Y72" s="80">
        <v>-66681</v>
      </c>
      <c r="Z72" s="80">
        <v>-65582</v>
      </c>
      <c r="AA72" s="80">
        <v>-49174</v>
      </c>
      <c r="AB72" s="80">
        <v>-31116</v>
      </c>
      <c r="AC72" s="80">
        <v>-61730</v>
      </c>
      <c r="AD72" s="80">
        <v>-44604</v>
      </c>
      <c r="AE72" s="80">
        <v>-49554</v>
      </c>
      <c r="AF72" s="80">
        <v>-29485</v>
      </c>
      <c r="AG72" s="80">
        <v>-76166</v>
      </c>
      <c r="AH72" s="80">
        <v>-46530</v>
      </c>
      <c r="AI72" s="80">
        <v>-50940</v>
      </c>
      <c r="AJ72" s="80">
        <v>-15855</v>
      </c>
      <c r="AK72" s="80">
        <v>-46844</v>
      </c>
      <c r="AL72" s="80">
        <v>-198872</v>
      </c>
      <c r="AM72" s="80">
        <v>-48277</v>
      </c>
      <c r="AN72" s="80">
        <v>-59990</v>
      </c>
      <c r="AO72" s="80">
        <v>-31187</v>
      </c>
      <c r="AP72" s="80">
        <v>-40356</v>
      </c>
      <c r="AQ72" s="80">
        <v>-41671</v>
      </c>
      <c r="AR72" s="80">
        <v>-37362</v>
      </c>
      <c r="AS72" s="80">
        <v>-62328</v>
      </c>
      <c r="AT72" s="80">
        <v>-30397</v>
      </c>
      <c r="AU72" s="80">
        <v>-80653</v>
      </c>
    </row>
    <row r="73" spans="1:47">
      <c r="A73" s="79" t="s">
        <v>241</v>
      </c>
      <c r="B73" s="80">
        <v>-23.776036797</v>
      </c>
      <c r="C73" s="80">
        <v>-24.823963203000002</v>
      </c>
      <c r="D73" s="80">
        <v>-43.050000000000004</v>
      </c>
      <c r="E73" s="80">
        <v>-28.349999999999994</v>
      </c>
      <c r="F73" s="80">
        <v>-26</v>
      </c>
      <c r="G73" s="80">
        <v>-27</v>
      </c>
      <c r="H73" s="80">
        <v>-27</v>
      </c>
      <c r="I73" s="80">
        <v>-26</v>
      </c>
      <c r="J73" s="80">
        <v>-26</v>
      </c>
      <c r="K73" s="80">
        <v>-18</v>
      </c>
      <c r="L73" s="80">
        <v>-22</v>
      </c>
      <c r="M73" s="80">
        <v>-21</v>
      </c>
      <c r="N73" s="80">
        <v>-21</v>
      </c>
      <c r="O73" s="80">
        <v>-23</v>
      </c>
      <c r="P73" s="80">
        <v>-39</v>
      </c>
      <c r="Q73" s="80">
        <v>-26</v>
      </c>
      <c r="R73" s="80">
        <v>-28</v>
      </c>
      <c r="S73" s="80">
        <v>-26</v>
      </c>
      <c r="T73" s="80">
        <v>-25</v>
      </c>
      <c r="U73" s="80">
        <v>-24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</row>
    <row r="74" spans="1:47">
      <c r="A74" s="79" t="s">
        <v>242</v>
      </c>
      <c r="B74" s="80">
        <v>0</v>
      </c>
      <c r="C74">
        <v>0</v>
      </c>
      <c r="D74" s="80">
        <v>0</v>
      </c>
      <c r="E74" s="80">
        <v>0</v>
      </c>
      <c r="F74" s="80">
        <v>0</v>
      </c>
      <c r="G74">
        <v>0</v>
      </c>
      <c r="H74" s="80">
        <v>0</v>
      </c>
      <c r="I74" s="80">
        <v>0</v>
      </c>
      <c r="J74" s="80">
        <v>0</v>
      </c>
      <c r="K74">
        <v>0</v>
      </c>
      <c r="L74" s="80">
        <v>0</v>
      </c>
      <c r="M74" s="80">
        <v>0</v>
      </c>
      <c r="N74" s="80">
        <v>0</v>
      </c>
      <c r="O74">
        <v>0</v>
      </c>
      <c r="P74" s="80">
        <v>0</v>
      </c>
      <c r="Q74" s="80">
        <v>0</v>
      </c>
      <c r="R74" s="80">
        <v>314</v>
      </c>
      <c r="S74">
        <v>-314</v>
      </c>
      <c r="T74" s="80">
        <v>0</v>
      </c>
      <c r="U74" s="80">
        <v>0</v>
      </c>
      <c r="V74" s="80">
        <v>-1045</v>
      </c>
      <c r="W74">
        <v>-697</v>
      </c>
      <c r="X74" s="80">
        <v>-672</v>
      </c>
      <c r="Y74" s="80">
        <v>-830</v>
      </c>
      <c r="Z74" s="80">
        <v>-1018</v>
      </c>
      <c r="AA74">
        <v>-1021</v>
      </c>
      <c r="AB74" s="80">
        <v>-579</v>
      </c>
      <c r="AC74" s="80">
        <v>-410</v>
      </c>
      <c r="AD74" s="80">
        <v>-668</v>
      </c>
      <c r="AE74">
        <v>-709</v>
      </c>
      <c r="AF74" s="80">
        <v>-758</v>
      </c>
      <c r="AG74" s="80">
        <v>-1244</v>
      </c>
      <c r="AH74" s="80">
        <v>-448</v>
      </c>
      <c r="AI74">
        <v>-723</v>
      </c>
      <c r="AJ74" s="80">
        <v>-905</v>
      </c>
      <c r="AK74" s="80">
        <v>-294</v>
      </c>
      <c r="AL74" s="80">
        <v>-511</v>
      </c>
      <c r="AM74">
        <v>-1254</v>
      </c>
      <c r="AN74" s="80">
        <v>-497</v>
      </c>
      <c r="AO74" s="80">
        <v>-412</v>
      </c>
      <c r="AP74" s="80">
        <v>-560</v>
      </c>
      <c r="AQ74">
        <v>-758</v>
      </c>
      <c r="AR74">
        <v>-860</v>
      </c>
      <c r="AS74">
        <v>-499</v>
      </c>
      <c r="AT74" s="80">
        <v>-780</v>
      </c>
      <c r="AU74" s="80">
        <v>-881</v>
      </c>
    </row>
    <row r="75" spans="1:47">
      <c r="A75" s="79" t="s">
        <v>89</v>
      </c>
      <c r="B75" s="80">
        <v>0</v>
      </c>
      <c r="C75" s="80">
        <v>1379.9</v>
      </c>
      <c r="D75" s="80">
        <v>-1379.9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878</v>
      </c>
      <c r="K75" s="80">
        <v>-7239</v>
      </c>
      <c r="L75" s="80">
        <v>3808</v>
      </c>
      <c r="M75" s="80">
        <v>-1709</v>
      </c>
      <c r="N75" s="80">
        <v>-232</v>
      </c>
      <c r="O75" s="80">
        <v>560</v>
      </c>
      <c r="P75" s="80">
        <v>378</v>
      </c>
      <c r="Q75" s="80">
        <v>36</v>
      </c>
      <c r="R75" s="80">
        <v>0</v>
      </c>
      <c r="S75" s="80">
        <v>320</v>
      </c>
      <c r="T75" s="80">
        <v>-2379</v>
      </c>
      <c r="U75" s="80">
        <v>-372</v>
      </c>
      <c r="V75" s="80">
        <v>-99</v>
      </c>
      <c r="W75" s="80">
        <v>406</v>
      </c>
      <c r="X75" s="80">
        <v>283</v>
      </c>
      <c r="Y75" s="80">
        <v>1204</v>
      </c>
      <c r="Z75" s="80">
        <v>292</v>
      </c>
      <c r="AA75" s="80">
        <v>2</v>
      </c>
      <c r="AB75" s="80">
        <v>269</v>
      </c>
      <c r="AC75" s="80">
        <v>29</v>
      </c>
      <c r="AD75" s="80">
        <v>293</v>
      </c>
      <c r="AE75" s="80">
        <v>2</v>
      </c>
      <c r="AF75" s="80">
        <v>327</v>
      </c>
      <c r="AG75" s="80">
        <v>0</v>
      </c>
      <c r="AH75" s="80">
        <v>5716</v>
      </c>
      <c r="AI75" s="80">
        <v>-30</v>
      </c>
      <c r="AJ75" s="80">
        <v>-18807</v>
      </c>
      <c r="AK75" s="80">
        <v>-6796</v>
      </c>
      <c r="AL75" s="80">
        <v>0</v>
      </c>
      <c r="AM75" s="80">
        <v>-317</v>
      </c>
      <c r="AN75" s="80">
        <v>-357</v>
      </c>
      <c r="AO75" s="80">
        <v>-35</v>
      </c>
      <c r="AP75" s="80">
        <v>0</v>
      </c>
      <c r="AQ75" s="80">
        <v>-323</v>
      </c>
      <c r="AR75" s="80">
        <v>-274</v>
      </c>
      <c r="AS75" s="80">
        <v>-405</v>
      </c>
      <c r="AT75" s="80">
        <v>-280</v>
      </c>
      <c r="AU75" s="80">
        <v>0</v>
      </c>
    </row>
    <row r="76" spans="1:47">
      <c r="A76" s="79" t="s">
        <v>74</v>
      </c>
      <c r="B76">
        <v>0</v>
      </c>
      <c r="C76" s="80">
        <v>0</v>
      </c>
      <c r="D76">
        <v>0</v>
      </c>
      <c r="E76">
        <v>0</v>
      </c>
      <c r="F76">
        <v>0</v>
      </c>
      <c r="G76" s="80">
        <v>0</v>
      </c>
      <c r="H76">
        <v>0</v>
      </c>
      <c r="I76">
        <v>0</v>
      </c>
      <c r="J76">
        <v>0</v>
      </c>
      <c r="K76" s="80">
        <v>0</v>
      </c>
      <c r="L76">
        <v>0</v>
      </c>
      <c r="M76">
        <v>0</v>
      </c>
      <c r="N76">
        <v>0</v>
      </c>
      <c r="O76" s="80">
        <v>0</v>
      </c>
      <c r="P76">
        <v>0</v>
      </c>
      <c r="Q76">
        <v>0</v>
      </c>
      <c r="R76">
        <v>0</v>
      </c>
      <c r="S76" s="80">
        <v>0</v>
      </c>
      <c r="T76">
        <v>0</v>
      </c>
      <c r="U76">
        <v>0</v>
      </c>
      <c r="V76">
        <v>0</v>
      </c>
      <c r="W76" s="80">
        <v>0</v>
      </c>
      <c r="X76">
        <v>0</v>
      </c>
      <c r="Y76">
        <v>0</v>
      </c>
      <c r="Z76">
        <v>0</v>
      </c>
      <c r="AA76" s="80">
        <v>0</v>
      </c>
      <c r="AB76">
        <v>0</v>
      </c>
      <c r="AC76">
        <v>0</v>
      </c>
      <c r="AD76">
        <v>0</v>
      </c>
      <c r="AE76" s="80">
        <v>0</v>
      </c>
      <c r="AF76">
        <v>0</v>
      </c>
      <c r="AG76">
        <v>0</v>
      </c>
      <c r="AH76">
        <v>0</v>
      </c>
      <c r="AI76" s="80">
        <v>0</v>
      </c>
      <c r="AJ76">
        <v>0</v>
      </c>
      <c r="AK76">
        <v>0</v>
      </c>
      <c r="AL76">
        <v>0</v>
      </c>
      <c r="AM76" s="80">
        <v>0</v>
      </c>
      <c r="AN76">
        <v>0</v>
      </c>
      <c r="AO76">
        <v>0</v>
      </c>
      <c r="AP76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</row>
    <row r="77" spans="1:47">
      <c r="A77" s="79" t="s">
        <v>56</v>
      </c>
      <c r="B77" s="80">
        <v>-634.7442686572</v>
      </c>
      <c r="C77" s="80">
        <v>-82.755731342800004</v>
      </c>
      <c r="D77" s="80">
        <v>-785.21</v>
      </c>
      <c r="E77" s="80">
        <v>-677.29</v>
      </c>
      <c r="F77" s="80">
        <v>0</v>
      </c>
      <c r="G77" s="80">
        <v>0</v>
      </c>
      <c r="H77" s="80">
        <v>-12311</v>
      </c>
      <c r="I77" s="80">
        <v>12311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0</v>
      </c>
      <c r="AG77" s="80">
        <v>-20000</v>
      </c>
      <c r="AH77" s="80">
        <v>0</v>
      </c>
      <c r="AI77" s="80">
        <v>0</v>
      </c>
      <c r="AJ77" s="80">
        <v>0</v>
      </c>
      <c r="AK77" s="80">
        <v>-7471</v>
      </c>
      <c r="AL77" s="80">
        <v>0</v>
      </c>
      <c r="AM77" s="80">
        <v>-24441</v>
      </c>
      <c r="AN77" s="80">
        <v>-5471</v>
      </c>
      <c r="AO77" s="80">
        <v>-5032</v>
      </c>
      <c r="AP77" s="80">
        <v>0</v>
      </c>
      <c r="AQ77" s="80">
        <v>-19016</v>
      </c>
      <c r="AR77" s="80">
        <v>-3216</v>
      </c>
      <c r="AS77" s="80">
        <v>1</v>
      </c>
      <c r="AT77" s="80">
        <v>-455</v>
      </c>
      <c r="AU77" s="80">
        <v>-15993</v>
      </c>
    </row>
    <row r="78" spans="1:47">
      <c r="A78" s="79" t="s">
        <v>59</v>
      </c>
      <c r="B78" s="80">
        <v>-1070.0586699161001</v>
      </c>
      <c r="C78" s="80">
        <v>1070.0586699161001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-4647</v>
      </c>
      <c r="J78" s="80">
        <v>-986</v>
      </c>
      <c r="K78" s="80">
        <v>-714</v>
      </c>
      <c r="L78" s="80">
        <v>-1673</v>
      </c>
      <c r="M78" s="80">
        <v>-1243</v>
      </c>
      <c r="N78" s="80">
        <v>-1311</v>
      </c>
      <c r="O78" s="80">
        <v>1311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</row>
    <row r="79" spans="1:47">
      <c r="A79" s="79" t="s">
        <v>58</v>
      </c>
      <c r="B79" s="80">
        <v>0</v>
      </c>
      <c r="C79" s="80">
        <v>-2346.6999999999998</v>
      </c>
      <c r="D79" s="80">
        <v>-1420.48</v>
      </c>
      <c r="E79" s="80">
        <v>-1365.8200000000002</v>
      </c>
      <c r="F79" s="80">
        <v>-1123</v>
      </c>
      <c r="G79" s="80">
        <v>-1225</v>
      </c>
      <c r="H79" s="80">
        <v>-1131</v>
      </c>
      <c r="I79" s="80">
        <v>3479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-2729</v>
      </c>
      <c r="P79" s="80">
        <v>-1392</v>
      </c>
      <c r="Q79" s="80">
        <v>-2257</v>
      </c>
      <c r="R79" s="80">
        <v>-1623</v>
      </c>
      <c r="S79" s="80">
        <v>-1623</v>
      </c>
      <c r="T79" s="80">
        <v>-3293</v>
      </c>
      <c r="U79" s="80">
        <v>-2768</v>
      </c>
      <c r="V79" s="80">
        <v>-2152</v>
      </c>
      <c r="W79" s="80">
        <v>560</v>
      </c>
      <c r="X79" s="80">
        <v>-2189</v>
      </c>
      <c r="Y79" s="80">
        <v>-1054</v>
      </c>
      <c r="Z79" s="80">
        <v>-1962</v>
      </c>
      <c r="AA79" s="80">
        <v>-791</v>
      </c>
      <c r="AB79" s="80">
        <v>-1794</v>
      </c>
      <c r="AC79" s="80">
        <v>-858</v>
      </c>
      <c r="AD79" s="80">
        <v>-1412</v>
      </c>
      <c r="AE79" s="80">
        <v>-631</v>
      </c>
      <c r="AF79" s="80">
        <v>-1558</v>
      </c>
      <c r="AG79" s="80">
        <v>-713</v>
      </c>
      <c r="AH79" s="80">
        <v>-1501</v>
      </c>
      <c r="AI79" s="80">
        <v>-553</v>
      </c>
      <c r="AJ79" s="80">
        <v>-1460</v>
      </c>
      <c r="AK79" s="80">
        <v>-551</v>
      </c>
      <c r="AL79" s="80">
        <v>-3024</v>
      </c>
      <c r="AM79" s="80">
        <v>-1170</v>
      </c>
      <c r="AN79" s="80">
        <v>-3064</v>
      </c>
      <c r="AO79" s="80">
        <v>-3111</v>
      </c>
      <c r="AP79" s="80">
        <v>-4625</v>
      </c>
      <c r="AQ79" s="80">
        <v>-2225</v>
      </c>
      <c r="AR79" s="80">
        <v>-4941</v>
      </c>
      <c r="AS79" s="80">
        <v>-2716</v>
      </c>
      <c r="AT79" s="80">
        <v>-4232</v>
      </c>
      <c r="AU79" s="80">
        <v>-2544</v>
      </c>
    </row>
    <row r="80" spans="1:47">
      <c r="A80" s="79" t="s">
        <v>57</v>
      </c>
      <c r="B80" s="80">
        <v>-1174.6573270419999</v>
      </c>
      <c r="C80" s="80">
        <v>1174.6573270419999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</row>
    <row r="81" spans="1:47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-408</v>
      </c>
      <c r="Q81" s="80">
        <v>408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</row>
    <row r="82" spans="1:47">
      <c r="A82" s="79" t="s">
        <v>61</v>
      </c>
      <c r="B82" s="80">
        <v>0</v>
      </c>
      <c r="C82" s="80">
        <v>-1468.6</v>
      </c>
      <c r="D82" s="80">
        <v>-40.470000000000027</v>
      </c>
      <c r="E82" s="80">
        <v>70.069999999999936</v>
      </c>
      <c r="F82" s="80">
        <v>-278</v>
      </c>
      <c r="G82" s="80">
        <v>-119</v>
      </c>
      <c r="H82" s="80">
        <v>-121</v>
      </c>
      <c r="I82" s="80">
        <v>-122</v>
      </c>
      <c r="J82" s="80">
        <v>-129</v>
      </c>
      <c r="K82" s="80">
        <v>-155</v>
      </c>
      <c r="L82" s="80">
        <v>-159</v>
      </c>
      <c r="M82" s="80">
        <v>10</v>
      </c>
      <c r="N82" s="80">
        <v>-251</v>
      </c>
      <c r="O82" s="80">
        <v>-147</v>
      </c>
      <c r="P82" s="80">
        <v>398</v>
      </c>
      <c r="Q82" s="80">
        <v>-2148</v>
      </c>
      <c r="R82" s="80">
        <v>-557</v>
      </c>
      <c r="S82" s="80">
        <v>-243</v>
      </c>
      <c r="T82" s="80">
        <v>10</v>
      </c>
      <c r="U82" s="80">
        <v>130</v>
      </c>
      <c r="V82" s="80">
        <v>-473</v>
      </c>
      <c r="W82" s="80">
        <v>-48</v>
      </c>
      <c r="X82" s="80">
        <v>-201</v>
      </c>
      <c r="Y82" s="80">
        <v>-121</v>
      </c>
      <c r="Z82" s="80">
        <v>-125</v>
      </c>
      <c r="AA82" s="80">
        <v>-133</v>
      </c>
      <c r="AB82" s="80">
        <v>-156</v>
      </c>
      <c r="AC82" s="80">
        <v>-196</v>
      </c>
      <c r="AD82" s="80">
        <v>-213</v>
      </c>
      <c r="AE82" s="80">
        <v>-241</v>
      </c>
      <c r="AF82" s="80">
        <v>-233</v>
      </c>
      <c r="AG82" s="80">
        <v>-254</v>
      </c>
      <c r="AH82" s="80">
        <v>-180</v>
      </c>
      <c r="AI82" s="80">
        <v>-175</v>
      </c>
      <c r="AJ82" s="80">
        <v>-173</v>
      </c>
      <c r="AK82" s="80">
        <v>-139</v>
      </c>
      <c r="AL82" s="80">
        <v>-1820</v>
      </c>
      <c r="AM82" s="80">
        <v>-536</v>
      </c>
      <c r="AN82" s="80">
        <v>22660</v>
      </c>
      <c r="AO82" s="80">
        <v>-261</v>
      </c>
      <c r="AP82" s="80">
        <v>-175</v>
      </c>
      <c r="AQ82" s="80">
        <v>-132</v>
      </c>
      <c r="AR82" s="80">
        <v>-214</v>
      </c>
      <c r="AS82" s="80">
        <v>0</v>
      </c>
      <c r="AT82" s="80">
        <v>-785</v>
      </c>
      <c r="AU82" s="80">
        <v>-102</v>
      </c>
    </row>
    <row r="83" spans="1:47">
      <c r="A83" s="83" t="s">
        <v>237</v>
      </c>
      <c r="B83" s="84">
        <v>20977.09001360909</v>
      </c>
      <c r="C83" s="84">
        <v>-1752.3900136090742</v>
      </c>
      <c r="D83" s="84">
        <v>3920.0999999999876</v>
      </c>
      <c r="E83" s="84">
        <v>-10118.800000000003</v>
      </c>
      <c r="F83" s="84">
        <v>8842</v>
      </c>
      <c r="G83" s="84">
        <v>-2814</v>
      </c>
      <c r="H83" s="84">
        <v>-3125</v>
      </c>
      <c r="I83" s="84">
        <v>-1736</v>
      </c>
      <c r="J83" s="84">
        <v>-12378</v>
      </c>
      <c r="K83" s="84">
        <v>-3232</v>
      </c>
      <c r="L83" s="84">
        <v>15429</v>
      </c>
      <c r="M83" s="84">
        <v>5833</v>
      </c>
      <c r="N83" s="84">
        <v>8475</v>
      </c>
      <c r="O83" s="84">
        <v>3377</v>
      </c>
      <c r="P83" s="84">
        <v>754</v>
      </c>
      <c r="Q83" s="84">
        <v>-17358</v>
      </c>
      <c r="R83" s="84">
        <v>7311</v>
      </c>
      <c r="S83" s="84">
        <v>-13174</v>
      </c>
      <c r="T83" s="84">
        <v>36595</v>
      </c>
      <c r="U83" s="84">
        <v>-6896</v>
      </c>
      <c r="V83" s="84">
        <v>10440</v>
      </c>
      <c r="W83" s="84">
        <v>-2662</v>
      </c>
      <c r="X83" s="84">
        <v>-9035</v>
      </c>
      <c r="Y83" s="84">
        <v>-20233</v>
      </c>
      <c r="Z83" s="84">
        <v>-11556</v>
      </c>
      <c r="AA83" s="84">
        <v>-29216</v>
      </c>
      <c r="AB83" s="84">
        <v>16039</v>
      </c>
      <c r="AC83" s="84">
        <v>-31176</v>
      </c>
      <c r="AD83" s="84">
        <v>8824</v>
      </c>
      <c r="AE83" s="84">
        <v>5250</v>
      </c>
      <c r="AF83" s="84">
        <v>13308</v>
      </c>
      <c r="AG83" s="84">
        <v>-44523</v>
      </c>
      <c r="AH83" s="84">
        <v>-1220</v>
      </c>
      <c r="AI83" s="84">
        <v>-23649</v>
      </c>
      <c r="AJ83" s="84">
        <v>-4531</v>
      </c>
      <c r="AK83" s="84">
        <v>-5698</v>
      </c>
      <c r="AL83" s="84">
        <v>-7545</v>
      </c>
      <c r="AM83" s="84">
        <v>-7535</v>
      </c>
      <c r="AN83" s="84">
        <v>72282</v>
      </c>
      <c r="AO83" s="84">
        <v>-7122</v>
      </c>
      <c r="AP83" s="84">
        <v>-25120</v>
      </c>
      <c r="AQ83" s="84">
        <v>-662</v>
      </c>
      <c r="AR83" s="84">
        <v>-3731</v>
      </c>
      <c r="AS83" s="84">
        <v>3274</v>
      </c>
      <c r="AT83" s="84">
        <v>14558</v>
      </c>
      <c r="AU83" s="84">
        <v>-33050</v>
      </c>
    </row>
    <row r="84" spans="1:47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25">
      <c r="A85" s="92" t="s">
        <v>243</v>
      </c>
      <c r="B85" s="80">
        <v>7819.7951447493615</v>
      </c>
      <c r="C85" s="80">
        <v>-6569.5951447493571</v>
      </c>
      <c r="D85" s="80">
        <v>-25754.222733432653</v>
      </c>
      <c r="E85" s="80">
        <v>4886.0227334326482</v>
      </c>
      <c r="F85" s="80">
        <v>-4938</v>
      </c>
      <c r="G85" s="80">
        <v>1742</v>
      </c>
      <c r="H85" s="80">
        <v>-7070</v>
      </c>
      <c r="I85" s="80">
        <v>4447</v>
      </c>
      <c r="J85" s="80">
        <v>-1096</v>
      </c>
      <c r="K85" s="80">
        <v>5188</v>
      </c>
      <c r="L85" s="80">
        <v>-6200</v>
      </c>
      <c r="M85" s="80">
        <v>16604</v>
      </c>
      <c r="N85" s="80">
        <v>3004</v>
      </c>
      <c r="O85" s="80">
        <v>7818</v>
      </c>
      <c r="P85" s="80">
        <v>-3427</v>
      </c>
      <c r="Q85" s="80">
        <v>-1968</v>
      </c>
      <c r="R85" s="80">
        <v>-985</v>
      </c>
      <c r="S85" s="80">
        <v>11417</v>
      </c>
      <c r="T85" s="80">
        <v>-14005</v>
      </c>
      <c r="U85" s="80">
        <v>13054</v>
      </c>
      <c r="V85" s="80">
        <v>-4599</v>
      </c>
      <c r="W85" s="80">
        <v>22484</v>
      </c>
      <c r="X85" s="80">
        <v>-18144</v>
      </c>
      <c r="Y85" s="80">
        <v>-4031</v>
      </c>
      <c r="Z85" s="80">
        <v>4167</v>
      </c>
      <c r="AA85" s="80">
        <v>5313</v>
      </c>
      <c r="AB85" s="80">
        <v>-390</v>
      </c>
      <c r="AC85" s="80">
        <v>5248</v>
      </c>
      <c r="AD85" s="80">
        <v>-11885</v>
      </c>
      <c r="AE85" s="80">
        <v>16243</v>
      </c>
      <c r="AF85" s="80">
        <v>-13574</v>
      </c>
      <c r="AG85" s="80">
        <v>-7306</v>
      </c>
      <c r="AH85" s="80">
        <v>-4525</v>
      </c>
      <c r="AI85" s="80">
        <v>1812</v>
      </c>
      <c r="AJ85" s="80">
        <v>2799</v>
      </c>
      <c r="AK85" s="80">
        <v>7119</v>
      </c>
      <c r="AL85" s="80">
        <v>-5298</v>
      </c>
      <c r="AM85" s="80">
        <v>18349</v>
      </c>
      <c r="AN85" s="80">
        <v>16230</v>
      </c>
      <c r="AO85" s="80">
        <v>16654</v>
      </c>
      <c r="AP85" s="80">
        <v>-15164</v>
      </c>
      <c r="AQ85" s="80">
        <v>6720</v>
      </c>
      <c r="AR85" s="80">
        <v>-18696</v>
      </c>
      <c r="AS85" s="80">
        <v>14417</v>
      </c>
      <c r="AT85" s="80">
        <v>-174</v>
      </c>
      <c r="AU85" s="80">
        <v>-6382</v>
      </c>
    </row>
    <row r="86" spans="1:47" ht="26">
      <c r="A86" s="93" t="s">
        <v>90</v>
      </c>
      <c r="B86" s="94">
        <f t="shared" ref="B86" si="0">+B87</f>
        <v>257</v>
      </c>
      <c r="C86" s="94">
        <v>373.4</v>
      </c>
      <c r="D86" s="94">
        <v>-2742.02</v>
      </c>
      <c r="E86" s="94">
        <v>-1211.3800000000001</v>
      </c>
      <c r="F86" s="94">
        <v>-2347</v>
      </c>
      <c r="G86" s="94">
        <v>487</v>
      </c>
      <c r="H86" s="94">
        <v>-2977</v>
      </c>
      <c r="I86" s="94">
        <v>598</v>
      </c>
      <c r="J86" s="94">
        <v>709</v>
      </c>
      <c r="K86" s="94">
        <v>-280</v>
      </c>
      <c r="L86" s="94">
        <v>591</v>
      </c>
      <c r="M86" s="94">
        <v>-817</v>
      </c>
      <c r="N86" s="94">
        <v>331</v>
      </c>
      <c r="O86" s="94">
        <v>784</v>
      </c>
      <c r="P86" s="94">
        <v>221</v>
      </c>
      <c r="Q86" s="94">
        <v>-528</v>
      </c>
      <c r="R86" s="94">
        <v>445</v>
      </c>
      <c r="S86" s="94">
        <v>-1549</v>
      </c>
      <c r="T86" s="94">
        <v>-605</v>
      </c>
      <c r="U86" s="94">
        <v>-689</v>
      </c>
      <c r="V86" s="94">
        <v>-300</v>
      </c>
      <c r="W86" s="94">
        <v>254</v>
      </c>
      <c r="X86" s="94">
        <v>-1509</v>
      </c>
      <c r="Y86" s="94">
        <v>875</v>
      </c>
      <c r="Z86" s="94">
        <v>-2831</v>
      </c>
      <c r="AA86" s="94">
        <v>711</v>
      </c>
      <c r="AB86" s="94">
        <v>671</v>
      </c>
      <c r="AC86" s="94">
        <v>1819</v>
      </c>
      <c r="AD86" s="94">
        <v>-399</v>
      </c>
      <c r="AE86" s="94">
        <v>-375</v>
      </c>
      <c r="AF86" s="94">
        <v>-227</v>
      </c>
      <c r="AG86" s="94">
        <v>-590</v>
      </c>
      <c r="AH86" s="94">
        <v>1050</v>
      </c>
      <c r="AI86" s="94">
        <v>-2297</v>
      </c>
      <c r="AJ86" s="94">
        <v>-1881</v>
      </c>
      <c r="AK86" s="94">
        <v>1408</v>
      </c>
      <c r="AL86" s="94">
        <v>286</v>
      </c>
      <c r="AM86" s="94">
        <v>115</v>
      </c>
      <c r="AN86" s="94">
        <v>-1742</v>
      </c>
      <c r="AO86" s="94">
        <v>3677</v>
      </c>
      <c r="AP86" s="94">
        <v>-2749</v>
      </c>
      <c r="AQ86" s="94">
        <v>-780</v>
      </c>
      <c r="AR86" s="94">
        <v>1808</v>
      </c>
      <c r="AS86" s="94">
        <v>-4172</v>
      </c>
      <c r="AT86" s="94">
        <f>+AT87</f>
        <v>2004</v>
      </c>
      <c r="AU86" s="94">
        <f>+AU87</f>
        <v>2659</v>
      </c>
    </row>
    <row r="87" spans="1:47" ht="25">
      <c r="A87" s="95" t="s">
        <v>90</v>
      </c>
      <c r="B87" s="96">
        <v>257</v>
      </c>
      <c r="C87" s="96">
        <v>373.4</v>
      </c>
      <c r="D87" s="96">
        <v>-2742.02</v>
      </c>
      <c r="E87" s="96">
        <v>-1211.3800000000001</v>
      </c>
      <c r="F87" s="96">
        <v>-2347</v>
      </c>
      <c r="G87" s="96">
        <v>487</v>
      </c>
      <c r="H87" s="96">
        <v>-2977</v>
      </c>
      <c r="I87" s="96">
        <v>598</v>
      </c>
      <c r="J87" s="96">
        <v>709</v>
      </c>
      <c r="K87" s="96">
        <v>-280</v>
      </c>
      <c r="L87" s="96">
        <v>591</v>
      </c>
      <c r="M87" s="96">
        <v>-817</v>
      </c>
      <c r="N87" s="96">
        <v>331</v>
      </c>
      <c r="O87" s="96">
        <v>784</v>
      </c>
      <c r="P87" s="96">
        <v>221</v>
      </c>
      <c r="Q87" s="96">
        <v>-528</v>
      </c>
      <c r="R87" s="96">
        <v>445</v>
      </c>
      <c r="S87" s="96">
        <v>-1549</v>
      </c>
      <c r="T87" s="96">
        <v>-605</v>
      </c>
      <c r="U87" s="96">
        <v>-689</v>
      </c>
      <c r="V87" s="96">
        <v>-300</v>
      </c>
      <c r="W87" s="96">
        <v>254</v>
      </c>
      <c r="X87" s="96">
        <v>-1509</v>
      </c>
      <c r="Y87" s="96">
        <v>875</v>
      </c>
      <c r="Z87" s="96">
        <v>-2831</v>
      </c>
      <c r="AA87" s="96">
        <v>711</v>
      </c>
      <c r="AB87" s="96">
        <v>671</v>
      </c>
      <c r="AC87" s="96">
        <v>1819</v>
      </c>
      <c r="AD87" s="96">
        <v>-399</v>
      </c>
      <c r="AE87" s="96">
        <v>-375</v>
      </c>
      <c r="AF87" s="96">
        <v>-227</v>
      </c>
      <c r="AG87" s="96">
        <v>-590</v>
      </c>
      <c r="AH87" s="96">
        <v>1050</v>
      </c>
      <c r="AI87" s="96">
        <v>-2297</v>
      </c>
      <c r="AJ87" s="96">
        <v>-1881</v>
      </c>
      <c r="AK87" s="96">
        <v>1408</v>
      </c>
      <c r="AL87" s="96">
        <v>286</v>
      </c>
      <c r="AM87" s="96">
        <v>115</v>
      </c>
      <c r="AN87" s="96">
        <v>-1742</v>
      </c>
      <c r="AO87" s="96">
        <v>3677</v>
      </c>
      <c r="AP87" s="96">
        <v>-2749</v>
      </c>
      <c r="AQ87" s="96">
        <v>-780</v>
      </c>
      <c r="AR87" s="96">
        <v>1808</v>
      </c>
      <c r="AS87" s="96">
        <v>-4172</v>
      </c>
      <c r="AT87" s="96">
        <v>2004</v>
      </c>
      <c r="AU87" s="96">
        <v>2659</v>
      </c>
    </row>
    <row r="88" spans="1:47">
      <c r="A88" s="83" t="s">
        <v>244</v>
      </c>
      <c r="B88" s="84">
        <v>8076.7951447493615</v>
      </c>
      <c r="C88" s="84">
        <v>-6196.1951447493575</v>
      </c>
      <c r="D88" s="84">
        <v>-28496.242733432653</v>
      </c>
      <c r="E88" s="84">
        <v>3674.6427334326472</v>
      </c>
      <c r="F88" s="84">
        <v>-7285</v>
      </c>
      <c r="G88" s="84">
        <v>2229</v>
      </c>
      <c r="H88" s="84">
        <v>-10047</v>
      </c>
      <c r="I88" s="84">
        <v>5045</v>
      </c>
      <c r="J88" s="84">
        <v>-387</v>
      </c>
      <c r="K88" s="84">
        <v>4908</v>
      </c>
      <c r="L88" s="84">
        <v>-5609</v>
      </c>
      <c r="M88" s="84">
        <v>15787</v>
      </c>
      <c r="N88" s="84">
        <v>3335</v>
      </c>
      <c r="O88" s="84">
        <v>8602</v>
      </c>
      <c r="P88" s="84">
        <v>-3206</v>
      </c>
      <c r="Q88" s="84">
        <v>-2496</v>
      </c>
      <c r="R88" s="84">
        <v>-540</v>
      </c>
      <c r="S88" s="84">
        <v>9868</v>
      </c>
      <c r="T88" s="84">
        <v>-14610</v>
      </c>
      <c r="U88" s="84">
        <v>12365</v>
      </c>
      <c r="V88" s="84">
        <v>-4899</v>
      </c>
      <c r="W88" s="84">
        <v>22738</v>
      </c>
      <c r="X88" s="84">
        <v>-19653</v>
      </c>
      <c r="Y88" s="84">
        <v>-3156</v>
      </c>
      <c r="Z88" s="84">
        <v>1336</v>
      </c>
      <c r="AA88" s="84">
        <v>6024</v>
      </c>
      <c r="AB88" s="84">
        <v>281</v>
      </c>
      <c r="AC88" s="84">
        <v>7067</v>
      </c>
      <c r="AD88" s="84">
        <v>-12284</v>
      </c>
      <c r="AE88" s="84">
        <v>15868</v>
      </c>
      <c r="AF88" s="84">
        <v>-13801</v>
      </c>
      <c r="AG88" s="84">
        <v>-7896</v>
      </c>
      <c r="AH88" s="84">
        <v>-3475</v>
      </c>
      <c r="AI88" s="84">
        <v>-485</v>
      </c>
      <c r="AJ88" s="84">
        <v>918</v>
      </c>
      <c r="AK88" s="84">
        <v>8527</v>
      </c>
      <c r="AL88" s="84">
        <v>-5012</v>
      </c>
      <c r="AM88" s="84">
        <v>18464</v>
      </c>
      <c r="AN88" s="84">
        <v>14488</v>
      </c>
      <c r="AO88" s="84">
        <v>20331</v>
      </c>
      <c r="AP88" s="84">
        <v>-17913</v>
      </c>
      <c r="AQ88" s="84">
        <v>5940</v>
      </c>
      <c r="AR88" s="84">
        <v>-16888</v>
      </c>
      <c r="AS88" s="84">
        <v>10245</v>
      </c>
      <c r="AT88" s="84">
        <v>1830</v>
      </c>
      <c r="AU88" s="84">
        <v>-3723</v>
      </c>
    </row>
    <row r="89" spans="1:47">
      <c r="A89" s="92" t="s">
        <v>245</v>
      </c>
      <c r="B89" s="96">
        <v>69968</v>
      </c>
      <c r="C89" s="96">
        <v>0.39999999999417923</v>
      </c>
      <c r="D89" s="96">
        <v>-0.33000000004540198</v>
      </c>
      <c r="E89" s="96">
        <v>-6.9999999948777258E-2</v>
      </c>
      <c r="F89" s="96">
        <v>47027</v>
      </c>
      <c r="G89" s="96">
        <v>0</v>
      </c>
      <c r="H89" s="96">
        <v>0</v>
      </c>
      <c r="I89" s="96">
        <v>0</v>
      </c>
      <c r="J89" s="96">
        <v>36969</v>
      </c>
      <c r="K89" s="96">
        <v>0</v>
      </c>
      <c r="L89" s="96">
        <v>0</v>
      </c>
      <c r="M89" s="96">
        <v>0</v>
      </c>
      <c r="N89" s="96">
        <v>51668</v>
      </c>
      <c r="O89" s="96">
        <v>0</v>
      </c>
      <c r="P89" s="96">
        <v>0</v>
      </c>
      <c r="Q89" s="96">
        <v>0</v>
      </c>
      <c r="R89" s="96">
        <v>57903</v>
      </c>
      <c r="S89" s="96">
        <v>0</v>
      </c>
      <c r="T89" s="96">
        <v>0</v>
      </c>
      <c r="U89" s="96">
        <v>0</v>
      </c>
      <c r="V89" s="96">
        <v>64986</v>
      </c>
      <c r="W89" s="96">
        <v>0</v>
      </c>
      <c r="X89" s="96">
        <v>0</v>
      </c>
      <c r="Y89" s="96">
        <v>0</v>
      </c>
      <c r="Z89" s="96">
        <v>60016</v>
      </c>
      <c r="AA89" s="96">
        <v>0</v>
      </c>
      <c r="AB89" s="96">
        <v>0</v>
      </c>
      <c r="AC89" s="96">
        <v>0</v>
      </c>
      <c r="AD89" s="96">
        <v>74724</v>
      </c>
      <c r="AE89" s="96">
        <v>0</v>
      </c>
      <c r="AF89" s="96">
        <v>0</v>
      </c>
      <c r="AG89" s="96">
        <v>0</v>
      </c>
      <c r="AH89" s="96">
        <v>56611</v>
      </c>
      <c r="AI89" s="96">
        <v>0</v>
      </c>
      <c r="AJ89" s="96">
        <v>0</v>
      </c>
      <c r="AK89" s="96">
        <v>0</v>
      </c>
      <c r="AL89" s="96">
        <v>62096</v>
      </c>
      <c r="AM89" s="96">
        <v>0</v>
      </c>
      <c r="AN89" s="96">
        <v>0</v>
      </c>
      <c r="AO89" s="96">
        <v>0</v>
      </c>
      <c r="AP89" s="96">
        <v>110367</v>
      </c>
      <c r="AQ89" s="96">
        <v>0</v>
      </c>
      <c r="AR89" s="96">
        <v>0</v>
      </c>
      <c r="AS89" s="96">
        <v>0</v>
      </c>
      <c r="AT89" s="96">
        <v>91751</v>
      </c>
      <c r="AU89" s="96">
        <v>0</v>
      </c>
    </row>
    <row r="90" spans="1:47">
      <c r="A90" s="83" t="s">
        <v>0</v>
      </c>
      <c r="B90" s="84">
        <v>78044.795144749369</v>
      </c>
      <c r="C90" s="84">
        <v>-6195.7951447493688</v>
      </c>
      <c r="D90" s="84">
        <v>-28496.572733432695</v>
      </c>
      <c r="E90" s="84">
        <v>3674.5727334326948</v>
      </c>
      <c r="F90" s="84">
        <v>39742</v>
      </c>
      <c r="G90" s="84">
        <v>2229</v>
      </c>
      <c r="H90" s="84">
        <v>-10047</v>
      </c>
      <c r="I90" s="84">
        <v>5045</v>
      </c>
      <c r="J90" s="84">
        <v>36582</v>
      </c>
      <c r="K90" s="84">
        <v>4908</v>
      </c>
      <c r="L90" s="84">
        <v>-5609</v>
      </c>
      <c r="M90" s="84">
        <v>15787</v>
      </c>
      <c r="N90" s="84">
        <v>55003</v>
      </c>
      <c r="O90" s="84">
        <v>8602</v>
      </c>
      <c r="P90" s="84">
        <v>-3206</v>
      </c>
      <c r="Q90" s="84">
        <v>-2496</v>
      </c>
      <c r="R90" s="84">
        <v>57363</v>
      </c>
      <c r="S90" s="84">
        <v>9868</v>
      </c>
      <c r="T90" s="84">
        <v>-14610</v>
      </c>
      <c r="U90" s="84">
        <v>12365</v>
      </c>
      <c r="V90" s="84">
        <v>60087</v>
      </c>
      <c r="W90" s="84">
        <v>22738</v>
      </c>
      <c r="X90" s="84">
        <v>-19653</v>
      </c>
      <c r="Y90" s="84">
        <v>-3156</v>
      </c>
      <c r="Z90" s="84">
        <v>61352</v>
      </c>
      <c r="AA90" s="84">
        <v>6024</v>
      </c>
      <c r="AB90" s="84">
        <v>281</v>
      </c>
      <c r="AC90" s="84">
        <v>7067</v>
      </c>
      <c r="AD90" s="84">
        <v>62440</v>
      </c>
      <c r="AE90" s="84">
        <v>15868</v>
      </c>
      <c r="AF90" s="84">
        <v>-13801</v>
      </c>
      <c r="AG90" s="84">
        <v>-7896</v>
      </c>
      <c r="AH90" s="84">
        <v>53136</v>
      </c>
      <c r="AI90" s="84">
        <v>-485</v>
      </c>
      <c r="AJ90" s="84">
        <v>918</v>
      </c>
      <c r="AK90" s="84">
        <v>8527</v>
      </c>
      <c r="AL90" s="84">
        <v>57084</v>
      </c>
      <c r="AM90" s="84">
        <v>18464</v>
      </c>
      <c r="AN90" s="84">
        <v>14488</v>
      </c>
      <c r="AO90" s="84">
        <v>20331</v>
      </c>
      <c r="AP90" s="84">
        <v>92454</v>
      </c>
      <c r="AQ90" s="84">
        <v>5940</v>
      </c>
      <c r="AR90" s="84">
        <v>-16888</v>
      </c>
      <c r="AS90" s="84">
        <v>10245</v>
      </c>
      <c r="AT90" s="84">
        <v>93581</v>
      </c>
      <c r="AU90" s="84">
        <v>-3723</v>
      </c>
    </row>
    <row r="92" spans="1:47">
      <c r="B92" s="163">
        <f t="shared" ref="B92:AQ92" si="1">+SUM(B5:B11,B13:B19,B21:B29,B33:B58,B62:B67,B69:B82)+B87-B88+B4+B12-B20+B30+B59+B83-B85</f>
        <v>0</v>
      </c>
      <c r="C92" s="163">
        <f t="shared" si="1"/>
        <v>-1.1823431123048067E-11</v>
      </c>
      <c r="D92" s="163">
        <f t="shared" si="1"/>
        <v>0</v>
      </c>
      <c r="E92" s="163">
        <f t="shared" si="1"/>
        <v>1.8189894035458565E-11</v>
      </c>
      <c r="F92" s="163">
        <f t="shared" si="1"/>
        <v>0</v>
      </c>
      <c r="G92" s="163">
        <f t="shared" si="1"/>
        <v>0</v>
      </c>
      <c r="H92" s="163">
        <f t="shared" si="1"/>
        <v>0</v>
      </c>
      <c r="I92" s="163">
        <f t="shared" si="1"/>
        <v>0</v>
      </c>
      <c r="J92" s="163">
        <f t="shared" si="1"/>
        <v>0</v>
      </c>
      <c r="K92" s="163">
        <f t="shared" si="1"/>
        <v>0</v>
      </c>
      <c r="L92" s="163">
        <f t="shared" si="1"/>
        <v>0</v>
      </c>
      <c r="M92" s="163">
        <f t="shared" si="1"/>
        <v>0</v>
      </c>
      <c r="N92" s="163">
        <f t="shared" si="1"/>
        <v>0</v>
      </c>
      <c r="O92" s="163">
        <f t="shared" si="1"/>
        <v>-134</v>
      </c>
      <c r="P92" s="163">
        <f t="shared" si="1"/>
        <v>134</v>
      </c>
      <c r="Q92" s="163">
        <f t="shared" si="1"/>
        <v>0</v>
      </c>
      <c r="R92" s="163">
        <f t="shared" si="1"/>
        <v>0</v>
      </c>
      <c r="S92" s="163">
        <f t="shared" si="1"/>
        <v>0</v>
      </c>
      <c r="T92" s="163">
        <f t="shared" si="1"/>
        <v>0</v>
      </c>
      <c r="U92" s="163">
        <f t="shared" si="1"/>
        <v>0</v>
      </c>
      <c r="V92" s="163">
        <f t="shared" si="1"/>
        <v>0</v>
      </c>
      <c r="W92" s="163">
        <f t="shared" si="1"/>
        <v>0</v>
      </c>
      <c r="X92" s="163">
        <f t="shared" si="1"/>
        <v>0</v>
      </c>
      <c r="Y92" s="163">
        <f t="shared" si="1"/>
        <v>0</v>
      </c>
      <c r="Z92" s="163">
        <f t="shared" si="1"/>
        <v>0</v>
      </c>
      <c r="AA92" s="163">
        <f t="shared" si="1"/>
        <v>0</v>
      </c>
      <c r="AB92" s="163">
        <f t="shared" si="1"/>
        <v>0</v>
      </c>
      <c r="AC92" s="163">
        <f t="shared" si="1"/>
        <v>0</v>
      </c>
      <c r="AD92" s="163">
        <f t="shared" si="1"/>
        <v>0</v>
      </c>
      <c r="AE92" s="163">
        <f t="shared" si="1"/>
        <v>0</v>
      </c>
      <c r="AF92" s="163">
        <f t="shared" si="1"/>
        <v>0</v>
      </c>
      <c r="AG92" s="163">
        <f t="shared" si="1"/>
        <v>0</v>
      </c>
      <c r="AH92" s="163">
        <f t="shared" si="1"/>
        <v>0</v>
      </c>
      <c r="AI92" s="163">
        <f t="shared" si="1"/>
        <v>0</v>
      </c>
      <c r="AJ92" s="163">
        <f t="shared" si="1"/>
        <v>0</v>
      </c>
      <c r="AK92" s="163">
        <f t="shared" si="1"/>
        <v>0</v>
      </c>
      <c r="AL92" s="163">
        <f t="shared" si="1"/>
        <v>0</v>
      </c>
      <c r="AM92" s="163">
        <f t="shared" si="1"/>
        <v>0</v>
      </c>
      <c r="AN92" s="163">
        <f t="shared" si="1"/>
        <v>0</v>
      </c>
      <c r="AO92" s="163">
        <f t="shared" si="1"/>
        <v>0</v>
      </c>
      <c r="AP92" s="163">
        <f t="shared" si="1"/>
        <v>0</v>
      </c>
      <c r="AQ92" s="163">
        <f t="shared" si="1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5DF2-B62D-4D9B-BE7F-4717B80A60A3}">
  <dimension ref="A1:AW71"/>
  <sheetViews>
    <sheetView zoomScale="116" zoomScaleNormal="80" workbookViewId="0">
      <pane xSplit="1" ySplit="1" topLeftCell="AP43" activePane="bottomRight" state="frozen"/>
      <selection pane="topRight" activeCell="B1" sqref="B1"/>
      <selection pane="bottomLeft" activeCell="A2" sqref="A2"/>
      <selection pane="bottomRight" activeCell="AT34" sqref="AT34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122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14859</v>
      </c>
      <c r="C5" s="9">
        <v>9503</v>
      </c>
      <c r="D5" s="9">
        <v>11520</v>
      </c>
      <c r="E5" s="9">
        <v>10559</v>
      </c>
      <c r="F5" s="9">
        <v>19157</v>
      </c>
      <c r="G5" s="9">
        <v>12725</v>
      </c>
      <c r="H5" s="9">
        <v>5533</v>
      </c>
      <c r="I5" s="9">
        <v>9234</v>
      </c>
      <c r="J5" s="9">
        <v>7186</v>
      </c>
      <c r="K5" s="9">
        <v>6154</v>
      </c>
      <c r="L5" s="9">
        <v>27282</v>
      </c>
      <c r="M5" s="9">
        <v>21884</v>
      </c>
      <c r="N5" s="9">
        <v>18332</v>
      </c>
      <c r="O5" s="9">
        <v>13923</v>
      </c>
      <c r="P5" s="9">
        <v>2829</v>
      </c>
      <c r="Q5" s="9">
        <v>23544</v>
      </c>
      <c r="R5" s="9">
        <v>15297</v>
      </c>
      <c r="S5" s="9">
        <v>6400</v>
      </c>
      <c r="T5" s="9">
        <v>12392</v>
      </c>
      <c r="U5" s="9">
        <v>7495</v>
      </c>
      <c r="V5" s="9">
        <v>11450</v>
      </c>
      <c r="W5" s="9">
        <v>7680</v>
      </c>
      <c r="X5" s="9">
        <v>6933</v>
      </c>
      <c r="Y5" s="9">
        <v>5547</v>
      </c>
      <c r="Z5" s="9">
        <v>13051</v>
      </c>
      <c r="AA5" s="9">
        <v>3610</v>
      </c>
      <c r="AB5" s="9">
        <v>15730</v>
      </c>
      <c r="AC5" s="9">
        <v>19966</v>
      </c>
      <c r="AD5" s="9">
        <v>17884</v>
      </c>
      <c r="AE5" s="9">
        <v>1830</v>
      </c>
      <c r="AF5" s="9">
        <v>1880</v>
      </c>
      <c r="AG5" s="9">
        <v>7446</v>
      </c>
      <c r="AH5" s="9">
        <v>15214</v>
      </c>
      <c r="AI5" s="9">
        <v>4640</v>
      </c>
      <c r="AJ5" s="9">
        <v>5270</v>
      </c>
      <c r="AK5" s="9">
        <v>21516</v>
      </c>
      <c r="AL5" s="9">
        <v>13204</v>
      </c>
      <c r="AM5" s="9">
        <v>5515</v>
      </c>
      <c r="AN5" s="9">
        <v>8532</v>
      </c>
      <c r="AO5" s="9">
        <v>7794</v>
      </c>
      <c r="AP5" s="9">
        <v>29871</v>
      </c>
      <c r="AQ5" s="9">
        <v>6785</v>
      </c>
      <c r="AR5" s="9">
        <v>3350</v>
      </c>
      <c r="AS5" s="9">
        <v>1231</v>
      </c>
      <c r="AT5" s="9">
        <v>23027</v>
      </c>
      <c r="AU5" s="9">
        <v>484</v>
      </c>
    </row>
    <row r="6" spans="1:49">
      <c r="A6" s="8" t="s">
        <v>1</v>
      </c>
      <c r="B6" s="9">
        <v>0</v>
      </c>
      <c r="C6" s="9">
        <v>3</v>
      </c>
      <c r="D6" s="9">
        <v>52</v>
      </c>
      <c r="E6" s="9">
        <v>0</v>
      </c>
      <c r="F6" s="9">
        <v>44</v>
      </c>
      <c r="G6" s="9">
        <v>186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124</v>
      </c>
      <c r="O6" s="9">
        <v>0</v>
      </c>
      <c r="P6" s="9">
        <v>75</v>
      </c>
      <c r="Q6" s="9">
        <v>0</v>
      </c>
      <c r="R6" s="9">
        <v>107</v>
      </c>
      <c r="S6" s="9">
        <v>186</v>
      </c>
      <c r="T6" s="9">
        <v>0</v>
      </c>
      <c r="U6" s="9">
        <v>121</v>
      </c>
      <c r="V6" s="9">
        <v>233</v>
      </c>
      <c r="W6" s="9">
        <v>0</v>
      </c>
      <c r="X6" s="9">
        <v>0</v>
      </c>
      <c r="Y6" s="9">
        <v>11</v>
      </c>
      <c r="Z6" s="9">
        <v>145</v>
      </c>
      <c r="AA6" s="9">
        <v>0</v>
      </c>
      <c r="AB6" s="9">
        <v>25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925</v>
      </c>
      <c r="AJ6" s="9">
        <v>948</v>
      </c>
      <c r="AK6" s="9">
        <v>538</v>
      </c>
      <c r="AL6" s="9">
        <v>538</v>
      </c>
      <c r="AM6" s="9">
        <v>538</v>
      </c>
      <c r="AN6" s="9">
        <v>538</v>
      </c>
      <c r="AO6" s="9">
        <v>533</v>
      </c>
      <c r="AP6" s="9">
        <v>538</v>
      </c>
      <c r="AQ6" s="9">
        <v>893</v>
      </c>
      <c r="AR6" s="9">
        <v>613</v>
      </c>
      <c r="AS6" s="9">
        <v>879</v>
      </c>
      <c r="AT6" s="9">
        <v>816</v>
      </c>
      <c r="AU6" s="9">
        <v>692</v>
      </c>
    </row>
    <row r="7" spans="1:49">
      <c r="A7" s="8" t="s">
        <v>171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</row>
    <row r="8" spans="1:49">
      <c r="A8" s="8" t="s">
        <v>2</v>
      </c>
      <c r="B8" s="9">
        <v>27365</v>
      </c>
      <c r="C8" s="9">
        <v>24801</v>
      </c>
      <c r="D8" s="9">
        <v>22921</v>
      </c>
      <c r="E8" s="9">
        <v>26894</v>
      </c>
      <c r="F8" s="9">
        <v>23441</v>
      </c>
      <c r="G8" s="9">
        <v>21117</v>
      </c>
      <c r="H8" s="9">
        <v>24549</v>
      </c>
      <c r="I8" s="9">
        <v>23802</v>
      </c>
      <c r="J8" s="9">
        <v>28064</v>
      </c>
      <c r="K8" s="9">
        <v>26589</v>
      </c>
      <c r="L8" s="9">
        <v>25634</v>
      </c>
      <c r="M8" s="9">
        <v>30191</v>
      </c>
      <c r="N8" s="9">
        <v>37444</v>
      </c>
      <c r="O8" s="9">
        <v>35994</v>
      </c>
      <c r="P8" s="9">
        <v>41545</v>
      </c>
      <c r="Q8" s="9">
        <v>42808</v>
      </c>
      <c r="R8" s="9">
        <v>43875</v>
      </c>
      <c r="S8" s="9">
        <v>45783</v>
      </c>
      <c r="T8" s="9">
        <v>47180</v>
      </c>
      <c r="U8" s="9">
        <v>49945</v>
      </c>
      <c r="V8" s="9">
        <v>49307</v>
      </c>
      <c r="W8" s="9">
        <v>51828</v>
      </c>
      <c r="X8" s="9">
        <v>53122</v>
      </c>
      <c r="Y8" s="9">
        <v>58549</v>
      </c>
      <c r="Z8" s="9">
        <v>44833</v>
      </c>
      <c r="AA8" s="9">
        <v>41410</v>
      </c>
      <c r="AB8" s="9">
        <v>43511</v>
      </c>
      <c r="AC8" s="9">
        <v>42163</v>
      </c>
      <c r="AD8" s="9">
        <v>42852</v>
      </c>
      <c r="AE8" s="9">
        <v>45094</v>
      </c>
      <c r="AF8" s="9">
        <v>41811</v>
      </c>
      <c r="AG8" s="9">
        <v>47821</v>
      </c>
      <c r="AH8" s="9">
        <v>46859</v>
      </c>
      <c r="AI8" s="9">
        <v>39076</v>
      </c>
      <c r="AJ8" s="9">
        <v>38638</v>
      </c>
      <c r="AK8" s="9">
        <v>64064</v>
      </c>
      <c r="AL8" s="9">
        <v>78144</v>
      </c>
      <c r="AM8" s="9">
        <v>91513</v>
      </c>
      <c r="AN8" s="9">
        <v>84612</v>
      </c>
      <c r="AO8" s="9">
        <v>92731</v>
      </c>
      <c r="AP8" s="9">
        <v>81385</v>
      </c>
      <c r="AQ8" s="9">
        <v>99679</v>
      </c>
      <c r="AR8" s="9">
        <v>108439</v>
      </c>
      <c r="AS8" s="9">
        <v>102745</v>
      </c>
      <c r="AT8" s="9">
        <v>69888</v>
      </c>
      <c r="AU8" s="9">
        <v>75451</v>
      </c>
    </row>
    <row r="9" spans="1:49">
      <c r="A9" s="8" t="s">
        <v>172</v>
      </c>
      <c r="B9" s="9">
        <v>637</v>
      </c>
      <c r="C9" s="9">
        <v>609</v>
      </c>
      <c r="D9" s="9">
        <v>684</v>
      </c>
      <c r="E9" s="9">
        <v>807</v>
      </c>
      <c r="F9" s="9">
        <v>511</v>
      </c>
      <c r="G9" s="9">
        <v>580</v>
      </c>
      <c r="H9" s="9">
        <v>632</v>
      </c>
      <c r="I9" s="9">
        <v>580</v>
      </c>
      <c r="J9" s="9">
        <v>620</v>
      </c>
      <c r="K9" s="9">
        <v>566</v>
      </c>
      <c r="L9" s="9">
        <v>592</v>
      </c>
      <c r="M9" s="9">
        <v>585</v>
      </c>
      <c r="N9" s="9">
        <v>420</v>
      </c>
      <c r="O9" s="9">
        <v>509</v>
      </c>
      <c r="P9" s="9">
        <v>401</v>
      </c>
      <c r="Q9" s="9">
        <v>396</v>
      </c>
      <c r="R9" s="9">
        <v>552</v>
      </c>
      <c r="S9" s="9">
        <v>469</v>
      </c>
      <c r="T9" s="9">
        <v>524</v>
      </c>
      <c r="U9" s="9">
        <v>439</v>
      </c>
      <c r="V9" s="9">
        <v>408</v>
      </c>
      <c r="W9" s="9">
        <v>467</v>
      </c>
      <c r="X9" s="9">
        <v>452</v>
      </c>
      <c r="Y9" s="9">
        <v>474</v>
      </c>
      <c r="Z9" s="9">
        <v>489</v>
      </c>
      <c r="AA9" s="9">
        <v>528</v>
      </c>
      <c r="AB9" s="9">
        <v>843</v>
      </c>
      <c r="AC9" s="9">
        <v>320</v>
      </c>
      <c r="AD9" s="9">
        <v>334</v>
      </c>
      <c r="AE9" s="9">
        <v>167</v>
      </c>
      <c r="AF9" s="9">
        <v>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26</v>
      </c>
      <c r="AM9" s="9">
        <v>25</v>
      </c>
      <c r="AN9" s="9">
        <v>23</v>
      </c>
      <c r="AO9" s="9">
        <v>0</v>
      </c>
      <c r="AP9" s="9">
        <v>21</v>
      </c>
      <c r="AQ9" s="9">
        <v>21</v>
      </c>
      <c r="AR9" s="9">
        <v>23</v>
      </c>
      <c r="AS9" s="9">
        <v>20</v>
      </c>
      <c r="AT9" s="9">
        <v>21</v>
      </c>
      <c r="AU9" s="9">
        <v>22</v>
      </c>
    </row>
    <row r="10" spans="1:49">
      <c r="A10" s="8" t="s">
        <v>173</v>
      </c>
      <c r="B10" s="9">
        <v>1270</v>
      </c>
      <c r="C10" s="9">
        <v>1237</v>
      </c>
      <c r="D10" s="9">
        <v>1407</v>
      </c>
      <c r="E10" s="9">
        <v>1327</v>
      </c>
      <c r="F10" s="9">
        <v>1403</v>
      </c>
      <c r="G10" s="9">
        <v>1629</v>
      </c>
      <c r="H10" s="9">
        <v>1856</v>
      </c>
      <c r="I10" s="9">
        <v>1915</v>
      </c>
      <c r="J10" s="9">
        <v>2464</v>
      </c>
      <c r="K10" s="9">
        <v>2673</v>
      </c>
      <c r="L10" s="9">
        <v>2649</v>
      </c>
      <c r="M10" s="9">
        <v>2913</v>
      </c>
      <c r="N10" s="9">
        <v>3055</v>
      </c>
      <c r="O10" s="9">
        <v>2999</v>
      </c>
      <c r="P10" s="9">
        <v>3103</v>
      </c>
      <c r="Q10" s="9">
        <v>3080</v>
      </c>
      <c r="R10" s="9">
        <v>3204</v>
      </c>
      <c r="S10" s="9">
        <v>3093</v>
      </c>
      <c r="T10" s="9">
        <v>3200</v>
      </c>
      <c r="U10" s="9">
        <v>3405</v>
      </c>
      <c r="V10" s="9">
        <v>3470</v>
      </c>
      <c r="W10" s="9">
        <v>3545</v>
      </c>
      <c r="X10" s="9">
        <v>3518</v>
      </c>
      <c r="Y10" s="9">
        <v>3516</v>
      </c>
      <c r="Z10" s="9">
        <v>3759</v>
      </c>
      <c r="AA10" s="9">
        <v>3927</v>
      </c>
      <c r="AB10" s="9">
        <v>4375</v>
      </c>
      <c r="AC10" s="9">
        <v>4657</v>
      </c>
      <c r="AD10" s="9">
        <v>5118</v>
      </c>
      <c r="AE10" s="9">
        <v>5538</v>
      </c>
      <c r="AF10" s="9">
        <v>5423</v>
      </c>
      <c r="AG10" s="9">
        <v>5572</v>
      </c>
      <c r="AH10" s="9">
        <v>5884</v>
      </c>
      <c r="AI10" s="9">
        <v>6334</v>
      </c>
      <c r="AJ10" s="9">
        <v>6324</v>
      </c>
      <c r="AK10" s="9">
        <v>6055</v>
      </c>
      <c r="AL10" s="9">
        <v>6366</v>
      </c>
      <c r="AM10" s="9">
        <v>6567</v>
      </c>
      <c r="AN10" s="9">
        <v>6244</v>
      </c>
      <c r="AO10" s="9">
        <v>5320</v>
      </c>
      <c r="AP10" s="9">
        <v>5551</v>
      </c>
      <c r="AQ10" s="9">
        <v>5915</v>
      </c>
      <c r="AR10" s="9">
        <v>6174</v>
      </c>
      <c r="AS10" s="9">
        <v>6813</v>
      </c>
      <c r="AT10" s="9">
        <v>6722</v>
      </c>
      <c r="AU10" s="9">
        <v>6810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8" t="s">
        <v>174</v>
      </c>
      <c r="B12" s="9">
        <v>0</v>
      </c>
      <c r="C12" s="9">
        <v>0</v>
      </c>
      <c r="D12" s="9">
        <v>0</v>
      </c>
      <c r="E12" s="9">
        <v>189</v>
      </c>
      <c r="F12" s="9">
        <v>214</v>
      </c>
      <c r="G12" s="9">
        <v>131</v>
      </c>
      <c r="H12" s="9">
        <v>159</v>
      </c>
      <c r="I12" s="9">
        <v>202</v>
      </c>
      <c r="J12" s="9">
        <v>262</v>
      </c>
      <c r="K12" s="9">
        <v>447</v>
      </c>
      <c r="L12" s="9">
        <v>517</v>
      </c>
      <c r="M12" s="9">
        <v>496</v>
      </c>
      <c r="N12" s="9">
        <v>208</v>
      </c>
      <c r="O12" s="9">
        <v>112</v>
      </c>
      <c r="P12" s="9">
        <v>88</v>
      </c>
      <c r="Q12" s="9">
        <v>119</v>
      </c>
      <c r="R12" s="9">
        <v>127</v>
      </c>
      <c r="S12" s="9">
        <v>335</v>
      </c>
      <c r="T12" s="9">
        <v>1526</v>
      </c>
      <c r="U12" s="9">
        <v>2101</v>
      </c>
      <c r="V12" s="9">
        <v>2047</v>
      </c>
      <c r="W12" s="9">
        <v>2944</v>
      </c>
      <c r="X12" s="9">
        <v>275</v>
      </c>
      <c r="Y12" s="9">
        <v>262</v>
      </c>
      <c r="Z12" s="9">
        <v>1390</v>
      </c>
      <c r="AA12" s="9">
        <v>87</v>
      </c>
      <c r="AB12" s="9">
        <v>79</v>
      </c>
      <c r="AC12" s="9">
        <v>92</v>
      </c>
      <c r="AD12" s="9">
        <v>98</v>
      </c>
      <c r="AE12" s="9">
        <v>100</v>
      </c>
      <c r="AF12" s="9">
        <v>172</v>
      </c>
      <c r="AG12" s="9">
        <v>200</v>
      </c>
      <c r="AH12" s="9">
        <v>212</v>
      </c>
      <c r="AI12" s="9">
        <v>41</v>
      </c>
      <c r="AJ12" s="9">
        <v>796</v>
      </c>
      <c r="AK12" s="9">
        <v>589</v>
      </c>
      <c r="AL12" s="9">
        <v>2076</v>
      </c>
      <c r="AM12" s="9">
        <v>2262</v>
      </c>
      <c r="AN12" s="9">
        <v>2203</v>
      </c>
      <c r="AO12" s="9">
        <v>4302</v>
      </c>
      <c r="AP12" s="9">
        <v>5502</v>
      </c>
      <c r="AQ12" s="9">
        <v>1766</v>
      </c>
      <c r="AR12" s="9">
        <v>2278</v>
      </c>
      <c r="AS12" s="9">
        <v>23</v>
      </c>
      <c r="AT12" s="9">
        <v>24</v>
      </c>
      <c r="AU12" s="9">
        <v>9</v>
      </c>
    </row>
    <row r="13" spans="1:49" ht="54.65" customHeight="1">
      <c r="A13" s="10" t="s">
        <v>175</v>
      </c>
      <c r="B13" s="11">
        <v>44131</v>
      </c>
      <c r="C13" s="11">
        <v>36153</v>
      </c>
      <c r="D13" s="11">
        <v>36584</v>
      </c>
      <c r="E13" s="11">
        <v>39776</v>
      </c>
      <c r="F13" s="11">
        <v>44770</v>
      </c>
      <c r="G13" s="11">
        <v>36368</v>
      </c>
      <c r="H13" s="11">
        <v>32729</v>
      </c>
      <c r="I13" s="11">
        <v>35733</v>
      </c>
      <c r="J13" s="11">
        <v>38596</v>
      </c>
      <c r="K13" s="11">
        <v>36429</v>
      </c>
      <c r="L13" s="11">
        <v>56674</v>
      </c>
      <c r="M13" s="11">
        <v>56069</v>
      </c>
      <c r="N13" s="11">
        <v>59583</v>
      </c>
      <c r="O13" s="11">
        <v>53537</v>
      </c>
      <c r="P13" s="11">
        <v>48041</v>
      </c>
      <c r="Q13" s="11">
        <v>69947</v>
      </c>
      <c r="R13" s="11">
        <v>63162</v>
      </c>
      <c r="S13" s="11">
        <v>56266</v>
      </c>
      <c r="T13" s="11">
        <v>64822</v>
      </c>
      <c r="U13" s="11">
        <v>63506</v>
      </c>
      <c r="V13" s="11">
        <v>66915</v>
      </c>
      <c r="W13" s="11">
        <v>66464</v>
      </c>
      <c r="X13" s="11">
        <v>64300</v>
      </c>
      <c r="Y13" s="11">
        <v>68359</v>
      </c>
      <c r="Z13" s="11">
        <v>63667</v>
      </c>
      <c r="AA13" s="11">
        <v>49562</v>
      </c>
      <c r="AB13" s="11">
        <v>64563</v>
      </c>
      <c r="AC13" s="11">
        <v>67198</v>
      </c>
      <c r="AD13" s="11">
        <v>66286</v>
      </c>
      <c r="AE13" s="11">
        <v>52729</v>
      </c>
      <c r="AF13" s="11">
        <v>49287</v>
      </c>
      <c r="AG13" s="11">
        <v>61039</v>
      </c>
      <c r="AH13" s="11">
        <v>68169</v>
      </c>
      <c r="AI13" s="11">
        <v>51016</v>
      </c>
      <c r="AJ13" s="11">
        <v>51976</v>
      </c>
      <c r="AK13" s="11">
        <v>92762</v>
      </c>
      <c r="AL13" s="11">
        <v>100354</v>
      </c>
      <c r="AM13" s="11">
        <v>106420</v>
      </c>
      <c r="AN13" s="11">
        <v>102152</v>
      </c>
      <c r="AO13" s="11">
        <v>110680</v>
      </c>
      <c r="AP13" s="11">
        <v>122868</v>
      </c>
      <c r="AQ13" s="11">
        <v>115059</v>
      </c>
      <c r="AR13" s="11">
        <v>120877</v>
      </c>
      <c r="AS13" s="11">
        <v>111711</v>
      </c>
      <c r="AT13" s="11">
        <v>100498</v>
      </c>
      <c r="AU13" s="11">
        <v>83468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920</v>
      </c>
      <c r="AF14" s="9">
        <v>706</v>
      </c>
      <c r="AG14" s="9">
        <v>283</v>
      </c>
      <c r="AH14" s="9">
        <v>303</v>
      </c>
      <c r="AI14" s="9">
        <v>173</v>
      </c>
      <c r="AJ14" s="9">
        <v>127</v>
      </c>
      <c r="AK14" s="9">
        <v>142</v>
      </c>
      <c r="AL14" s="9">
        <v>154</v>
      </c>
      <c r="AM14" s="9">
        <v>152</v>
      </c>
      <c r="AN14" s="9">
        <v>136</v>
      </c>
      <c r="AO14" s="9">
        <v>138</v>
      </c>
      <c r="AP14" s="9">
        <v>124</v>
      </c>
      <c r="AQ14" s="9">
        <v>129</v>
      </c>
      <c r="AR14" s="9">
        <v>116</v>
      </c>
      <c r="AS14" s="9">
        <v>104</v>
      </c>
      <c r="AT14" s="9">
        <v>78</v>
      </c>
      <c r="AU14" s="9">
        <v>79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>
        <v>0</v>
      </c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920</v>
      </c>
      <c r="AF16" s="11">
        <v>706</v>
      </c>
      <c r="AG16" s="11">
        <v>283</v>
      </c>
      <c r="AH16" s="11">
        <v>303</v>
      </c>
      <c r="AI16" s="11">
        <v>173</v>
      </c>
      <c r="AJ16" s="11">
        <v>127</v>
      </c>
      <c r="AK16" s="11">
        <v>142</v>
      </c>
      <c r="AL16" s="11">
        <v>154</v>
      </c>
      <c r="AM16" s="11">
        <v>152</v>
      </c>
      <c r="AN16" s="11">
        <v>136</v>
      </c>
      <c r="AO16" s="11">
        <v>138</v>
      </c>
      <c r="AP16" s="11">
        <v>124</v>
      </c>
      <c r="AQ16" s="11">
        <v>129</v>
      </c>
      <c r="AR16" s="11">
        <v>116</v>
      </c>
      <c r="AS16" s="11">
        <v>104</v>
      </c>
      <c r="AT16" s="11">
        <v>78</v>
      </c>
      <c r="AU16" s="11">
        <v>79</v>
      </c>
    </row>
    <row r="17" spans="1:47">
      <c r="A17" s="10" t="s">
        <v>5</v>
      </c>
      <c r="B17" s="11">
        <v>44131</v>
      </c>
      <c r="C17" s="11">
        <v>36153</v>
      </c>
      <c r="D17" s="11">
        <v>36584</v>
      </c>
      <c r="E17" s="11">
        <v>39776</v>
      </c>
      <c r="F17" s="11">
        <v>44770</v>
      </c>
      <c r="G17" s="11">
        <v>36368</v>
      </c>
      <c r="H17" s="11">
        <v>32729</v>
      </c>
      <c r="I17" s="11">
        <v>35733</v>
      </c>
      <c r="J17" s="11">
        <v>38596</v>
      </c>
      <c r="K17" s="11">
        <v>36429</v>
      </c>
      <c r="L17" s="11">
        <v>56674</v>
      </c>
      <c r="M17" s="11">
        <v>56069</v>
      </c>
      <c r="N17" s="11">
        <v>59583</v>
      </c>
      <c r="O17" s="11">
        <v>53537</v>
      </c>
      <c r="P17" s="11">
        <v>48041</v>
      </c>
      <c r="Q17" s="11">
        <v>69947</v>
      </c>
      <c r="R17" s="11">
        <v>63162</v>
      </c>
      <c r="S17" s="11">
        <v>56266</v>
      </c>
      <c r="T17" s="11">
        <v>64822</v>
      </c>
      <c r="U17" s="11">
        <v>63506</v>
      </c>
      <c r="V17" s="11">
        <v>66915</v>
      </c>
      <c r="W17" s="11">
        <v>66464</v>
      </c>
      <c r="X17" s="11">
        <v>64300</v>
      </c>
      <c r="Y17" s="11">
        <v>68359</v>
      </c>
      <c r="Z17" s="11">
        <v>63667</v>
      </c>
      <c r="AA17" s="11">
        <v>49562</v>
      </c>
      <c r="AB17" s="11">
        <v>64563</v>
      </c>
      <c r="AC17" s="11">
        <v>67198</v>
      </c>
      <c r="AD17" s="11">
        <v>66286</v>
      </c>
      <c r="AE17" s="11">
        <v>53649</v>
      </c>
      <c r="AF17" s="11">
        <v>49993</v>
      </c>
      <c r="AG17" s="11">
        <v>61322</v>
      </c>
      <c r="AH17" s="11">
        <v>68472</v>
      </c>
      <c r="AI17" s="11">
        <v>51189</v>
      </c>
      <c r="AJ17" s="11">
        <v>52103</v>
      </c>
      <c r="AK17" s="11">
        <v>92904</v>
      </c>
      <c r="AL17" s="11">
        <v>100508</v>
      </c>
      <c r="AM17" s="11">
        <v>106572</v>
      </c>
      <c r="AN17" s="11">
        <v>102288</v>
      </c>
      <c r="AO17" s="11">
        <v>110818</v>
      </c>
      <c r="AP17" s="11">
        <v>122992</v>
      </c>
      <c r="AQ17" s="11">
        <v>115188</v>
      </c>
      <c r="AR17" s="11">
        <v>120993</v>
      </c>
      <c r="AS17" s="11">
        <v>111815</v>
      </c>
      <c r="AT17" s="11">
        <v>100576</v>
      </c>
      <c r="AU17" s="11">
        <v>83547</v>
      </c>
    </row>
    <row r="18" spans="1:47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>
        <v>0</v>
      </c>
      <c r="V18" s="13"/>
      <c r="W18" s="13"/>
      <c r="X18" s="13"/>
      <c r="Y18" s="13">
        <v>0</v>
      </c>
      <c r="Z18" s="13"/>
      <c r="AA18" s="13"/>
      <c r="AB18" s="13"/>
      <c r="AC18" s="13">
        <v>0</v>
      </c>
      <c r="AD18" s="13"/>
      <c r="AE18" s="13"/>
      <c r="AF18" s="13"/>
      <c r="AG18" s="13">
        <v>0</v>
      </c>
      <c r="AH18" s="13"/>
      <c r="AI18" s="13"/>
      <c r="AJ18" s="13"/>
      <c r="AK18" s="13">
        <v>0</v>
      </c>
      <c r="AL18" s="13"/>
      <c r="AM18" s="13"/>
      <c r="AN18" s="13"/>
      <c r="AO18" s="13">
        <v>0</v>
      </c>
      <c r="AP18" s="13"/>
      <c r="AQ18" s="13"/>
      <c r="AR18" s="13"/>
      <c r="AS18" s="13"/>
      <c r="AT18" s="13"/>
      <c r="AU18" s="13"/>
    </row>
    <row r="19" spans="1:47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518</v>
      </c>
      <c r="AK19" s="9">
        <v>2523</v>
      </c>
      <c r="AL19" s="9">
        <v>2345</v>
      </c>
      <c r="AM19" s="9">
        <v>2093</v>
      </c>
      <c r="AN19" s="9">
        <v>2049</v>
      </c>
      <c r="AO19" s="9">
        <v>1378</v>
      </c>
      <c r="AP19" s="9">
        <v>1526</v>
      </c>
      <c r="AQ19" s="9">
        <v>1017</v>
      </c>
      <c r="AR19" s="9">
        <v>804</v>
      </c>
      <c r="AS19" s="9">
        <v>523</v>
      </c>
      <c r="AT19" s="9">
        <v>385</v>
      </c>
      <c r="AU19" s="9">
        <v>237</v>
      </c>
    </row>
    <row r="20" spans="1:47">
      <c r="A20" s="12" t="s">
        <v>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717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165</v>
      </c>
      <c r="AP21" s="9">
        <v>136</v>
      </c>
      <c r="AQ21" s="9">
        <v>131</v>
      </c>
      <c r="AR21" s="9">
        <v>125</v>
      </c>
      <c r="AS21" s="9">
        <v>113</v>
      </c>
      <c r="AT21" s="9">
        <v>104</v>
      </c>
      <c r="AU21" s="9">
        <v>151</v>
      </c>
    </row>
    <row r="22" spans="1:47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</row>
    <row r="23" spans="1:47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</row>
    <row r="24" spans="1:47">
      <c r="A24" s="12" t="s">
        <v>9</v>
      </c>
      <c r="B24" s="9">
        <v>656</v>
      </c>
      <c r="C24" s="9">
        <v>616</v>
      </c>
      <c r="D24" s="9">
        <v>568</v>
      </c>
      <c r="E24" s="9">
        <v>530</v>
      </c>
      <c r="F24" s="9">
        <v>513</v>
      </c>
      <c r="G24" s="9">
        <v>475</v>
      </c>
      <c r="H24" s="9">
        <v>429</v>
      </c>
      <c r="I24" s="9">
        <v>429</v>
      </c>
      <c r="J24" s="9">
        <v>401</v>
      </c>
      <c r="K24" s="9">
        <v>366</v>
      </c>
      <c r="L24" s="9">
        <v>330</v>
      </c>
      <c r="M24" s="9">
        <v>293</v>
      </c>
      <c r="N24" s="9">
        <v>260</v>
      </c>
      <c r="O24" s="9">
        <v>244</v>
      </c>
      <c r="P24" s="9">
        <v>230</v>
      </c>
      <c r="Q24" s="9">
        <v>287</v>
      </c>
      <c r="R24" s="9">
        <v>271</v>
      </c>
      <c r="S24" s="9">
        <v>253</v>
      </c>
      <c r="T24" s="9">
        <v>236</v>
      </c>
      <c r="U24" s="9">
        <v>241</v>
      </c>
      <c r="V24" s="9">
        <v>374</v>
      </c>
      <c r="W24" s="9">
        <v>585</v>
      </c>
      <c r="X24" s="9">
        <v>551</v>
      </c>
      <c r="Y24" s="9">
        <v>728</v>
      </c>
      <c r="Z24" s="9">
        <v>691</v>
      </c>
      <c r="AA24" s="9">
        <v>884</v>
      </c>
      <c r="AB24" s="9">
        <v>866</v>
      </c>
      <c r="AC24" s="9">
        <v>1080</v>
      </c>
      <c r="AD24" s="9">
        <v>1064</v>
      </c>
      <c r="AE24" s="9">
        <v>1041</v>
      </c>
      <c r="AF24" s="9">
        <v>1020</v>
      </c>
      <c r="AG24" s="9">
        <v>129</v>
      </c>
      <c r="AH24" s="9">
        <v>125</v>
      </c>
      <c r="AI24" s="9">
        <v>106</v>
      </c>
      <c r="AJ24" s="9">
        <v>96</v>
      </c>
      <c r="AK24" s="9">
        <v>93</v>
      </c>
      <c r="AL24" s="9">
        <v>87</v>
      </c>
      <c r="AM24" s="9">
        <v>77</v>
      </c>
      <c r="AN24" s="9">
        <v>65</v>
      </c>
      <c r="AO24" s="9">
        <v>57</v>
      </c>
      <c r="AP24" s="9">
        <v>49</v>
      </c>
      <c r="AQ24" s="9">
        <v>42</v>
      </c>
      <c r="AR24" s="9">
        <v>43</v>
      </c>
      <c r="AS24" s="9">
        <v>34</v>
      </c>
      <c r="AT24" s="9">
        <v>32</v>
      </c>
      <c r="AU24" s="9">
        <v>30</v>
      </c>
    </row>
    <row r="25" spans="1:47">
      <c r="A25" s="12" t="s">
        <v>10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</row>
    <row r="26" spans="1:47">
      <c r="A26" s="12" t="s">
        <v>181</v>
      </c>
      <c r="B26" s="9">
        <v>202623</v>
      </c>
      <c r="C26" s="9">
        <v>202415</v>
      </c>
      <c r="D26" s="9">
        <v>191458</v>
      </c>
      <c r="E26" s="9">
        <v>189701</v>
      </c>
      <c r="F26" s="9">
        <v>186701</v>
      </c>
      <c r="G26" s="9">
        <v>186600</v>
      </c>
      <c r="H26" s="9">
        <v>182736</v>
      </c>
      <c r="I26" s="9">
        <v>185245</v>
      </c>
      <c r="J26" s="9">
        <v>198472</v>
      </c>
      <c r="K26" s="9">
        <v>211728</v>
      </c>
      <c r="L26" s="9">
        <v>221556</v>
      </c>
      <c r="M26" s="9">
        <v>227297</v>
      </c>
      <c r="N26" s="9">
        <v>234813</v>
      </c>
      <c r="O26" s="9">
        <v>238634</v>
      </c>
      <c r="P26" s="9">
        <v>251608</v>
      </c>
      <c r="Q26" s="9">
        <v>252212</v>
      </c>
      <c r="R26" s="9">
        <v>259462</v>
      </c>
      <c r="S26" s="9">
        <v>252411</v>
      </c>
      <c r="T26" s="9">
        <v>251855</v>
      </c>
      <c r="U26" s="9">
        <v>245734</v>
      </c>
      <c r="V26" s="9">
        <v>250948</v>
      </c>
      <c r="W26" s="9">
        <v>253453</v>
      </c>
      <c r="X26" s="9">
        <v>247976</v>
      </c>
      <c r="Y26" s="9">
        <v>240872</v>
      </c>
      <c r="Z26" s="9">
        <v>230307</v>
      </c>
      <c r="AA26" s="9">
        <v>233748</v>
      </c>
      <c r="AB26" s="9">
        <v>236058</v>
      </c>
      <c r="AC26" s="9">
        <v>247112</v>
      </c>
      <c r="AD26" s="9">
        <v>246868</v>
      </c>
      <c r="AE26" s="9">
        <v>247656</v>
      </c>
      <c r="AF26" s="9">
        <v>239656</v>
      </c>
      <c r="AG26" s="9">
        <v>241559</v>
      </c>
      <c r="AH26" s="9">
        <v>249741</v>
      </c>
      <c r="AI26" s="9">
        <v>234908</v>
      </c>
      <c r="AJ26" s="9">
        <v>231247</v>
      </c>
      <c r="AK26" s="9">
        <v>234457</v>
      </c>
      <c r="AL26" s="9">
        <v>245631</v>
      </c>
      <c r="AM26" s="9">
        <v>246004</v>
      </c>
      <c r="AN26" s="9">
        <v>234914</v>
      </c>
      <c r="AO26" s="9">
        <v>264840</v>
      </c>
      <c r="AP26" s="9">
        <v>253932</v>
      </c>
      <c r="AQ26" s="9">
        <v>263817</v>
      </c>
      <c r="AR26" s="9">
        <v>290296</v>
      </c>
      <c r="AS26" s="9">
        <v>306797</v>
      </c>
      <c r="AT26" s="9">
        <v>322167</v>
      </c>
      <c r="AU26" s="9">
        <v>334869</v>
      </c>
    </row>
    <row r="27" spans="1:47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4979</v>
      </c>
      <c r="Z29" s="9">
        <v>4139</v>
      </c>
      <c r="AA29" s="9">
        <v>4037</v>
      </c>
      <c r="AB29" s="9">
        <v>3992</v>
      </c>
      <c r="AC29" s="9">
        <v>4124</v>
      </c>
      <c r="AD29" s="9">
        <v>3780</v>
      </c>
      <c r="AE29" s="9">
        <v>2974</v>
      </c>
      <c r="AF29" s="9">
        <v>2495</v>
      </c>
      <c r="AG29" s="9">
        <v>2265</v>
      </c>
      <c r="AH29" s="9">
        <v>2283</v>
      </c>
      <c r="AI29" s="9">
        <v>1807</v>
      </c>
      <c r="AJ29" s="9">
        <v>1466</v>
      </c>
      <c r="AK29" s="9">
        <v>1577</v>
      </c>
      <c r="AL29" s="9">
        <v>1580</v>
      </c>
      <c r="AM29" s="9">
        <v>1451</v>
      </c>
      <c r="AN29" s="9">
        <v>1212</v>
      </c>
      <c r="AO29" s="9">
        <v>1149</v>
      </c>
      <c r="AP29" s="9">
        <v>1204</v>
      </c>
      <c r="AQ29" s="9">
        <v>1146</v>
      </c>
      <c r="AR29" s="9">
        <v>1098</v>
      </c>
      <c r="AS29" s="9">
        <v>892</v>
      </c>
      <c r="AT29" s="9">
        <v>831</v>
      </c>
      <c r="AU29" s="9">
        <v>745</v>
      </c>
    </row>
    <row r="30" spans="1:47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>
      <c r="A31" s="12" t="s">
        <v>13</v>
      </c>
      <c r="B31" s="9">
        <v>22327</v>
      </c>
      <c r="C31" s="9">
        <v>22329</v>
      </c>
      <c r="D31" s="9">
        <v>26770</v>
      </c>
      <c r="E31" s="9">
        <v>14264</v>
      </c>
      <c r="F31" s="9">
        <v>13409</v>
      </c>
      <c r="G31" s="9">
        <v>14342</v>
      </c>
      <c r="H31" s="9">
        <v>13528</v>
      </c>
      <c r="I31" s="9">
        <v>13890</v>
      </c>
      <c r="J31" s="9">
        <v>14989</v>
      </c>
      <c r="K31" s="9">
        <v>15570</v>
      </c>
      <c r="L31" s="9">
        <v>16406</v>
      </c>
      <c r="M31" s="9">
        <v>16529</v>
      </c>
      <c r="N31" s="9">
        <v>17047</v>
      </c>
      <c r="O31" s="9">
        <v>17211</v>
      </c>
      <c r="P31" s="9">
        <v>17797</v>
      </c>
      <c r="Q31" s="9">
        <v>17770</v>
      </c>
      <c r="R31" s="9">
        <v>17955</v>
      </c>
      <c r="S31" s="9">
        <v>16495</v>
      </c>
      <c r="T31" s="9">
        <v>16004</v>
      </c>
      <c r="U31" s="9">
        <v>15918</v>
      </c>
      <c r="V31" s="9">
        <v>16004</v>
      </c>
      <c r="W31" s="9">
        <v>16264</v>
      </c>
      <c r="X31" s="9">
        <v>14945</v>
      </c>
      <c r="Y31" s="9">
        <v>15171</v>
      </c>
      <c r="Z31" s="9">
        <v>13449</v>
      </c>
      <c r="AA31" s="9">
        <v>13979</v>
      </c>
      <c r="AB31" s="9">
        <v>14535</v>
      </c>
      <c r="AC31" s="9">
        <v>16268</v>
      </c>
      <c r="AD31" s="9">
        <v>16128</v>
      </c>
      <c r="AE31" s="9">
        <v>15922</v>
      </c>
      <c r="AF31" s="9">
        <v>14414</v>
      </c>
      <c r="AG31" s="9">
        <v>14101</v>
      </c>
      <c r="AH31" s="9">
        <v>15525</v>
      </c>
      <c r="AI31" s="9">
        <v>13385</v>
      </c>
      <c r="AJ31" s="9">
        <v>13001</v>
      </c>
      <c r="AK31" s="9">
        <v>13792</v>
      </c>
      <c r="AL31" s="9">
        <v>14625</v>
      </c>
      <c r="AM31" s="9">
        <v>14197</v>
      </c>
      <c r="AN31" s="9">
        <v>13113</v>
      </c>
      <c r="AO31" s="9">
        <v>14236</v>
      </c>
      <c r="AP31" s="9">
        <v>12894</v>
      </c>
      <c r="AQ31" s="9">
        <v>13358</v>
      </c>
      <c r="AR31" s="9">
        <v>14065</v>
      </c>
      <c r="AS31" s="9">
        <v>12545</v>
      </c>
      <c r="AT31" s="9">
        <v>13628</v>
      </c>
      <c r="AU31" s="9">
        <v>14197</v>
      </c>
    </row>
    <row r="32" spans="1:47">
      <c r="A32" s="10" t="s">
        <v>14</v>
      </c>
      <c r="B32" s="11">
        <v>225606</v>
      </c>
      <c r="C32" s="11">
        <v>225360</v>
      </c>
      <c r="D32" s="11">
        <v>218796</v>
      </c>
      <c r="E32" s="11">
        <v>204495</v>
      </c>
      <c r="F32" s="11">
        <v>200623</v>
      </c>
      <c r="G32" s="11">
        <v>201417</v>
      </c>
      <c r="H32" s="11">
        <v>196693</v>
      </c>
      <c r="I32" s="11">
        <v>199564</v>
      </c>
      <c r="J32" s="11">
        <v>213862</v>
      </c>
      <c r="K32" s="11">
        <v>227664</v>
      </c>
      <c r="L32" s="11">
        <v>238292</v>
      </c>
      <c r="M32" s="11">
        <v>244119</v>
      </c>
      <c r="N32" s="11">
        <v>252120</v>
      </c>
      <c r="O32" s="11">
        <v>256089</v>
      </c>
      <c r="P32" s="11">
        <v>269635</v>
      </c>
      <c r="Q32" s="11">
        <v>270269</v>
      </c>
      <c r="R32" s="11">
        <v>277688</v>
      </c>
      <c r="S32" s="11">
        <v>269159</v>
      </c>
      <c r="T32" s="11">
        <v>268095</v>
      </c>
      <c r="U32" s="11">
        <v>261893</v>
      </c>
      <c r="V32" s="11">
        <v>267326</v>
      </c>
      <c r="W32" s="11">
        <v>270302</v>
      </c>
      <c r="X32" s="11">
        <v>263472</v>
      </c>
      <c r="Y32" s="11">
        <v>261750</v>
      </c>
      <c r="Z32" s="11">
        <v>248586</v>
      </c>
      <c r="AA32" s="11">
        <v>252648</v>
      </c>
      <c r="AB32" s="11">
        <v>255451</v>
      </c>
      <c r="AC32" s="11">
        <v>268584</v>
      </c>
      <c r="AD32" s="11">
        <v>267840</v>
      </c>
      <c r="AE32" s="11">
        <v>267593</v>
      </c>
      <c r="AF32" s="11">
        <v>257585</v>
      </c>
      <c r="AG32" s="11">
        <v>258771</v>
      </c>
      <c r="AH32" s="11">
        <v>267674</v>
      </c>
      <c r="AI32" s="11">
        <v>250206</v>
      </c>
      <c r="AJ32" s="11">
        <v>246328</v>
      </c>
      <c r="AK32" s="11">
        <v>252442</v>
      </c>
      <c r="AL32" s="11">
        <v>264268</v>
      </c>
      <c r="AM32" s="11">
        <v>263822</v>
      </c>
      <c r="AN32" s="11">
        <v>251353</v>
      </c>
      <c r="AO32" s="11">
        <v>281825</v>
      </c>
      <c r="AP32" s="11">
        <v>269741</v>
      </c>
      <c r="AQ32" s="11">
        <v>279511</v>
      </c>
      <c r="AR32" s="11">
        <v>306431</v>
      </c>
      <c r="AS32" s="11">
        <v>320904</v>
      </c>
      <c r="AT32" s="11">
        <v>337147</v>
      </c>
      <c r="AU32" s="11">
        <v>350229</v>
      </c>
    </row>
    <row r="33" spans="1:47">
      <c r="A33" s="15" t="s">
        <v>15</v>
      </c>
      <c r="B33" s="16">
        <v>269737</v>
      </c>
      <c r="C33" s="16">
        <v>261513</v>
      </c>
      <c r="D33" s="16">
        <v>255380</v>
      </c>
      <c r="E33" s="16">
        <v>244271</v>
      </c>
      <c r="F33" s="16">
        <v>245393</v>
      </c>
      <c r="G33" s="16">
        <v>237785</v>
      </c>
      <c r="H33" s="16">
        <v>229422</v>
      </c>
      <c r="I33" s="16">
        <v>235297</v>
      </c>
      <c r="J33" s="16">
        <v>252458</v>
      </c>
      <c r="K33" s="16">
        <v>264093</v>
      </c>
      <c r="L33" s="16">
        <v>294966</v>
      </c>
      <c r="M33" s="16">
        <v>300188</v>
      </c>
      <c r="N33" s="16">
        <v>311703</v>
      </c>
      <c r="O33" s="16">
        <v>309626</v>
      </c>
      <c r="P33" s="16">
        <v>317676</v>
      </c>
      <c r="Q33" s="16">
        <v>340216</v>
      </c>
      <c r="R33" s="16">
        <v>340850</v>
      </c>
      <c r="S33" s="16">
        <v>325425</v>
      </c>
      <c r="T33" s="16">
        <v>332917</v>
      </c>
      <c r="U33" s="16">
        <v>325399</v>
      </c>
      <c r="V33" s="16">
        <v>334241</v>
      </c>
      <c r="W33" s="16">
        <v>336766</v>
      </c>
      <c r="X33" s="16">
        <v>327772</v>
      </c>
      <c r="Y33" s="16">
        <v>330109</v>
      </c>
      <c r="Z33" s="16">
        <v>312253</v>
      </c>
      <c r="AA33" s="16">
        <v>302210</v>
      </c>
      <c r="AB33" s="16">
        <v>320014</v>
      </c>
      <c r="AC33" s="16">
        <v>335782</v>
      </c>
      <c r="AD33" s="16">
        <v>334126</v>
      </c>
      <c r="AE33" s="16">
        <v>321242</v>
      </c>
      <c r="AF33" s="16">
        <v>307578</v>
      </c>
      <c r="AG33" s="16">
        <v>320093</v>
      </c>
      <c r="AH33" s="16">
        <v>336146</v>
      </c>
      <c r="AI33" s="16">
        <v>301395</v>
      </c>
      <c r="AJ33" s="16">
        <v>298431</v>
      </c>
      <c r="AK33" s="16">
        <v>345346</v>
      </c>
      <c r="AL33" s="16">
        <v>364776</v>
      </c>
      <c r="AM33" s="16">
        <v>370394</v>
      </c>
      <c r="AN33" s="16">
        <v>353641</v>
      </c>
      <c r="AO33" s="16">
        <v>392643</v>
      </c>
      <c r="AP33" s="16">
        <v>392733</v>
      </c>
      <c r="AQ33" s="16">
        <v>394699</v>
      </c>
      <c r="AR33" s="16">
        <v>427424</v>
      </c>
      <c r="AS33" s="16">
        <v>432719</v>
      </c>
      <c r="AT33" s="16">
        <v>437723</v>
      </c>
      <c r="AU33" s="16">
        <v>433776</v>
      </c>
    </row>
    <row r="34" spans="1:47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</row>
    <row r="35" spans="1:47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</row>
    <row r="36" spans="1:47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12334</v>
      </c>
      <c r="C38" s="9">
        <v>14038</v>
      </c>
      <c r="D38" s="9">
        <v>13713</v>
      </c>
      <c r="E38" s="9">
        <v>17230</v>
      </c>
      <c r="F38" s="9">
        <v>17050</v>
      </c>
      <c r="G38" s="9">
        <v>13023</v>
      </c>
      <c r="H38" s="9">
        <v>12290</v>
      </c>
      <c r="I38" s="9">
        <v>15886</v>
      </c>
      <c r="J38" s="9">
        <v>16975</v>
      </c>
      <c r="K38" s="9">
        <v>22090</v>
      </c>
      <c r="L38" s="9">
        <v>27781</v>
      </c>
      <c r="M38" s="9">
        <v>10896</v>
      </c>
      <c r="N38" s="9">
        <v>19164</v>
      </c>
      <c r="O38" s="9">
        <v>17218</v>
      </c>
      <c r="P38" s="9">
        <v>20759</v>
      </c>
      <c r="Q38" s="9">
        <v>30337</v>
      </c>
      <c r="R38" s="9">
        <v>35362</v>
      </c>
      <c r="S38" s="9">
        <v>3491</v>
      </c>
      <c r="T38" s="9">
        <v>4732</v>
      </c>
      <c r="U38" s="9">
        <v>3832</v>
      </c>
      <c r="V38" s="9">
        <v>5571</v>
      </c>
      <c r="W38" s="9">
        <v>13589</v>
      </c>
      <c r="X38" s="9">
        <v>14221</v>
      </c>
      <c r="Y38" s="9">
        <v>21466</v>
      </c>
      <c r="Z38" s="9">
        <v>21270</v>
      </c>
      <c r="AA38" s="9">
        <v>26446</v>
      </c>
      <c r="AB38" s="9">
        <v>26952</v>
      </c>
      <c r="AC38" s="9">
        <v>25338</v>
      </c>
      <c r="AD38" s="9">
        <v>23734</v>
      </c>
      <c r="AE38" s="9">
        <v>23397</v>
      </c>
      <c r="AF38" s="9">
        <v>21613</v>
      </c>
      <c r="AG38" s="9">
        <v>37017</v>
      </c>
      <c r="AH38" s="9">
        <v>38485</v>
      </c>
      <c r="AI38" s="9">
        <v>43551</v>
      </c>
      <c r="AJ38" s="9">
        <v>47092</v>
      </c>
      <c r="AK38" s="9">
        <v>28307</v>
      </c>
      <c r="AL38" s="9">
        <v>31275</v>
      </c>
      <c r="AM38" s="9">
        <v>49179</v>
      </c>
      <c r="AN38" s="9">
        <v>50830</v>
      </c>
      <c r="AO38" s="9">
        <v>52227</v>
      </c>
      <c r="AP38" s="9">
        <v>36205</v>
      </c>
      <c r="AQ38" s="9">
        <v>41510</v>
      </c>
      <c r="AR38" s="9">
        <v>51157</v>
      </c>
      <c r="AS38" s="9">
        <v>73902</v>
      </c>
      <c r="AT38" s="9">
        <v>79060</v>
      </c>
      <c r="AU38" s="9">
        <v>77316</v>
      </c>
    </row>
    <row r="39" spans="1:47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1349</v>
      </c>
      <c r="Z39" s="9">
        <v>1250</v>
      </c>
      <c r="AA39" s="9">
        <v>1218</v>
      </c>
      <c r="AB39" s="9">
        <v>1129</v>
      </c>
      <c r="AC39" s="9">
        <v>1005</v>
      </c>
      <c r="AD39" s="9">
        <v>806</v>
      </c>
      <c r="AE39" s="9">
        <v>696</v>
      </c>
      <c r="AF39" s="9">
        <v>646</v>
      </c>
      <c r="AG39" s="9">
        <v>647</v>
      </c>
      <c r="AH39" s="9">
        <v>657</v>
      </c>
      <c r="AI39" s="9">
        <v>616</v>
      </c>
      <c r="AJ39" s="9">
        <v>564</v>
      </c>
      <c r="AK39" s="9">
        <v>549</v>
      </c>
      <c r="AL39" s="9">
        <v>514</v>
      </c>
      <c r="AM39" s="9">
        <v>492</v>
      </c>
      <c r="AN39" s="9">
        <v>491</v>
      </c>
      <c r="AO39" s="9">
        <v>491</v>
      </c>
      <c r="AP39" s="9">
        <v>584</v>
      </c>
      <c r="AQ39" s="9">
        <v>576</v>
      </c>
      <c r="AR39" s="9">
        <v>586</v>
      </c>
      <c r="AS39" s="9">
        <v>580</v>
      </c>
      <c r="AT39" s="9">
        <v>590</v>
      </c>
      <c r="AU39" s="9">
        <v>597</v>
      </c>
    </row>
    <row r="40" spans="1:47">
      <c r="A40" s="8" t="s">
        <v>17</v>
      </c>
      <c r="B40" s="9">
        <v>14117</v>
      </c>
      <c r="C40" s="9">
        <v>12678</v>
      </c>
      <c r="D40" s="9">
        <v>11499</v>
      </c>
      <c r="E40" s="9">
        <v>11829</v>
      </c>
      <c r="F40" s="9">
        <v>11191</v>
      </c>
      <c r="G40" s="9">
        <v>10129</v>
      </c>
      <c r="H40" s="9">
        <v>12293</v>
      </c>
      <c r="I40" s="9">
        <v>12430</v>
      </c>
      <c r="J40" s="9">
        <v>18321</v>
      </c>
      <c r="K40" s="9">
        <v>18449</v>
      </c>
      <c r="L40" s="9">
        <v>14008</v>
      </c>
      <c r="M40" s="9">
        <v>17738</v>
      </c>
      <c r="N40" s="9">
        <v>19429</v>
      </c>
      <c r="O40" s="9">
        <v>21291</v>
      </c>
      <c r="P40" s="9">
        <v>20259</v>
      </c>
      <c r="Q40" s="9">
        <v>26011</v>
      </c>
      <c r="R40" s="9">
        <v>21533</v>
      </c>
      <c r="S40" s="9">
        <v>21845</v>
      </c>
      <c r="T40" s="9">
        <v>28158</v>
      </c>
      <c r="U40" s="9">
        <v>25793</v>
      </c>
      <c r="V40" s="9">
        <v>23113</v>
      </c>
      <c r="W40" s="9">
        <v>28657</v>
      </c>
      <c r="X40" s="9">
        <v>25713</v>
      </c>
      <c r="Y40" s="9">
        <v>32727</v>
      </c>
      <c r="Z40" s="9">
        <v>25513</v>
      </c>
      <c r="AA40" s="9">
        <v>21956</v>
      </c>
      <c r="AB40" s="9">
        <v>22181</v>
      </c>
      <c r="AC40" s="9">
        <v>25160</v>
      </c>
      <c r="AD40" s="9">
        <v>22656</v>
      </c>
      <c r="AE40" s="9">
        <v>26715</v>
      </c>
      <c r="AF40" s="9">
        <v>26475</v>
      </c>
      <c r="AG40" s="9">
        <v>28064</v>
      </c>
      <c r="AH40" s="9">
        <v>33969</v>
      </c>
      <c r="AI40" s="9">
        <v>33696</v>
      </c>
      <c r="AJ40" s="9">
        <v>30338</v>
      </c>
      <c r="AK40" s="9">
        <v>38317</v>
      </c>
      <c r="AL40" s="9">
        <v>44724</v>
      </c>
      <c r="AM40" s="9">
        <v>46934</v>
      </c>
      <c r="AN40" s="9">
        <v>39893</v>
      </c>
      <c r="AO40" s="9">
        <v>41532</v>
      </c>
      <c r="AP40" s="9">
        <v>32532</v>
      </c>
      <c r="AQ40" s="9">
        <v>36478</v>
      </c>
      <c r="AR40" s="9">
        <v>55277</v>
      </c>
      <c r="AS40" s="9">
        <v>50093</v>
      </c>
      <c r="AT40" s="9">
        <v>46214</v>
      </c>
      <c r="AU40" s="9">
        <v>42356</v>
      </c>
    </row>
    <row r="41" spans="1:47">
      <c r="A41" s="8" t="s">
        <v>187</v>
      </c>
      <c r="B41" s="9">
        <v>1096</v>
      </c>
      <c r="C41" s="9">
        <v>119</v>
      </c>
      <c r="D41" s="9">
        <v>126</v>
      </c>
      <c r="E41" s="9">
        <v>76</v>
      </c>
      <c r="F41" s="9">
        <v>1192</v>
      </c>
      <c r="G41" s="9">
        <v>2715</v>
      </c>
      <c r="H41" s="9">
        <v>2171</v>
      </c>
      <c r="I41" s="9">
        <v>85</v>
      </c>
      <c r="J41" s="9">
        <v>2566</v>
      </c>
      <c r="K41" s="9">
        <v>2098</v>
      </c>
      <c r="L41" s="9">
        <v>115</v>
      </c>
      <c r="M41" s="9">
        <v>301</v>
      </c>
      <c r="N41" s="9">
        <v>89</v>
      </c>
      <c r="O41" s="9">
        <v>209</v>
      </c>
      <c r="P41" s="9">
        <v>153</v>
      </c>
      <c r="Q41" s="9">
        <v>198</v>
      </c>
      <c r="R41" s="9">
        <v>581</v>
      </c>
      <c r="S41" s="9">
        <v>94</v>
      </c>
      <c r="T41" s="9">
        <v>116</v>
      </c>
      <c r="U41" s="9">
        <v>199</v>
      </c>
      <c r="V41" s="9">
        <v>968</v>
      </c>
      <c r="W41" s="9">
        <v>122</v>
      </c>
      <c r="X41" s="9">
        <v>183</v>
      </c>
      <c r="Y41" s="9">
        <v>109</v>
      </c>
      <c r="Z41" s="9">
        <v>61</v>
      </c>
      <c r="AA41" s="9">
        <v>182</v>
      </c>
      <c r="AB41" s="9">
        <v>91</v>
      </c>
      <c r="AC41" s="9">
        <v>324</v>
      </c>
      <c r="AD41" s="9">
        <v>822</v>
      </c>
      <c r="AE41" s="9">
        <v>237</v>
      </c>
      <c r="AF41" s="9">
        <v>166</v>
      </c>
      <c r="AG41" s="9">
        <v>95</v>
      </c>
      <c r="AH41" s="9">
        <v>67</v>
      </c>
      <c r="AI41" s="9">
        <v>252</v>
      </c>
      <c r="AJ41" s="9">
        <v>127</v>
      </c>
      <c r="AK41" s="9">
        <v>521</v>
      </c>
      <c r="AL41" s="9">
        <v>567</v>
      </c>
      <c r="AM41" s="9">
        <v>995</v>
      </c>
      <c r="AN41" s="9">
        <v>206</v>
      </c>
      <c r="AO41" s="9">
        <v>230</v>
      </c>
      <c r="AP41" s="9">
        <v>173</v>
      </c>
      <c r="AQ41" s="9">
        <v>202</v>
      </c>
      <c r="AR41" s="9">
        <v>280</v>
      </c>
      <c r="AS41" s="9">
        <v>201</v>
      </c>
      <c r="AT41" s="9">
        <v>278</v>
      </c>
      <c r="AU41" s="9">
        <v>963</v>
      </c>
    </row>
    <row r="42" spans="1:47">
      <c r="A42" s="8" t="s">
        <v>18</v>
      </c>
      <c r="B42" s="9">
        <v>74</v>
      </c>
      <c r="C42" s="9">
        <v>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>
        <v>106</v>
      </c>
      <c r="AE42" s="9">
        <v>94</v>
      </c>
      <c r="AF42" s="9">
        <v>90</v>
      </c>
      <c r="AG42" s="9">
        <v>27</v>
      </c>
      <c r="AH42" s="9">
        <v>24</v>
      </c>
      <c r="AI42" s="9">
        <v>50</v>
      </c>
      <c r="AJ42" s="9">
        <v>8</v>
      </c>
      <c r="AK42" s="9">
        <v>1</v>
      </c>
      <c r="AL42" s="9">
        <v>1</v>
      </c>
      <c r="AM42" s="9">
        <v>1</v>
      </c>
      <c r="AN42" s="9">
        <v>1</v>
      </c>
      <c r="AO42" s="9">
        <v>282</v>
      </c>
      <c r="AP42" s="9">
        <v>43</v>
      </c>
      <c r="AQ42" s="9">
        <v>1</v>
      </c>
      <c r="AR42" s="9">
        <v>1</v>
      </c>
      <c r="AS42" s="9">
        <v>111</v>
      </c>
      <c r="AT42" s="9">
        <v>153</v>
      </c>
      <c r="AU42" s="9">
        <v>110</v>
      </c>
    </row>
    <row r="43" spans="1:47">
      <c r="A43" s="8" t="s">
        <v>188</v>
      </c>
      <c r="B43" s="9">
        <v>1024</v>
      </c>
      <c r="C43" s="9">
        <v>533</v>
      </c>
      <c r="D43" s="9">
        <v>1236</v>
      </c>
      <c r="E43" s="9">
        <v>1385</v>
      </c>
      <c r="F43" s="9">
        <v>2280</v>
      </c>
      <c r="G43" s="9">
        <v>1060</v>
      </c>
      <c r="H43" s="9">
        <v>603</v>
      </c>
      <c r="I43" s="9">
        <v>487</v>
      </c>
      <c r="J43" s="9">
        <v>496</v>
      </c>
      <c r="K43" s="9">
        <v>32</v>
      </c>
      <c r="L43" s="9">
        <v>30</v>
      </c>
      <c r="M43" s="9">
        <v>31</v>
      </c>
      <c r="N43" s="9">
        <v>541</v>
      </c>
      <c r="O43" s="9">
        <v>709</v>
      </c>
      <c r="P43" s="9">
        <v>975</v>
      </c>
      <c r="Q43" s="9">
        <v>1534</v>
      </c>
      <c r="R43" s="9">
        <v>1671</v>
      </c>
      <c r="S43" s="9">
        <v>16</v>
      </c>
      <c r="T43" s="9">
        <v>22</v>
      </c>
      <c r="U43" s="9">
        <v>183</v>
      </c>
      <c r="V43" s="9">
        <v>207</v>
      </c>
      <c r="W43" s="9">
        <v>83</v>
      </c>
      <c r="X43" s="9">
        <v>29</v>
      </c>
      <c r="Y43" s="9">
        <v>1</v>
      </c>
      <c r="Z43" s="9">
        <v>1</v>
      </c>
      <c r="AA43" s="9">
        <v>960</v>
      </c>
      <c r="AB43" s="9">
        <v>1701</v>
      </c>
      <c r="AC43" s="9">
        <v>2182</v>
      </c>
      <c r="AD43" s="9">
        <v>2597</v>
      </c>
      <c r="AE43" s="9">
        <v>1495</v>
      </c>
      <c r="AF43" s="9">
        <v>1765</v>
      </c>
      <c r="AG43" s="9">
        <v>2990</v>
      </c>
      <c r="AH43" s="9">
        <v>2500</v>
      </c>
      <c r="AI43" s="9">
        <v>401</v>
      </c>
      <c r="AJ43" s="9">
        <v>39</v>
      </c>
      <c r="AK43" s="9">
        <v>64</v>
      </c>
      <c r="AL43" s="9">
        <v>55</v>
      </c>
      <c r="AM43" s="9">
        <v>50</v>
      </c>
      <c r="AN43" s="9">
        <v>54</v>
      </c>
      <c r="AO43" s="9">
        <v>21</v>
      </c>
      <c r="AP43" s="9">
        <v>61</v>
      </c>
      <c r="AQ43" s="9">
        <v>57</v>
      </c>
      <c r="AR43" s="9">
        <v>73</v>
      </c>
      <c r="AS43" s="9">
        <v>469</v>
      </c>
      <c r="AT43" s="9">
        <v>3419</v>
      </c>
      <c r="AU43" s="9">
        <v>3231</v>
      </c>
    </row>
    <row r="44" spans="1:47">
      <c r="A44" s="8" t="s">
        <v>19</v>
      </c>
      <c r="B44" s="9">
        <v>1529</v>
      </c>
      <c r="C44" s="9">
        <v>2132</v>
      </c>
      <c r="D44" s="9">
        <v>2505</v>
      </c>
      <c r="E44" s="9">
        <v>2636</v>
      </c>
      <c r="F44" s="9">
        <v>1333</v>
      </c>
      <c r="G44" s="9">
        <v>1829</v>
      </c>
      <c r="H44" s="9">
        <v>2191</v>
      </c>
      <c r="I44" s="9">
        <v>2346</v>
      </c>
      <c r="J44" s="9">
        <v>1520</v>
      </c>
      <c r="K44" s="9">
        <v>2064</v>
      </c>
      <c r="L44" s="9">
        <v>2489</v>
      </c>
      <c r="M44" s="9">
        <v>2298</v>
      </c>
      <c r="N44" s="9">
        <v>1878</v>
      </c>
      <c r="O44" s="9">
        <v>2152</v>
      </c>
      <c r="P44" s="9">
        <v>2825</v>
      </c>
      <c r="Q44" s="9">
        <v>3086</v>
      </c>
      <c r="R44" s="9">
        <v>2216</v>
      </c>
      <c r="S44" s="9">
        <v>2941</v>
      </c>
      <c r="T44" s="9">
        <v>2901</v>
      </c>
      <c r="U44" s="9">
        <v>3517</v>
      </c>
      <c r="V44" s="9">
        <v>2252</v>
      </c>
      <c r="W44" s="9">
        <v>3225</v>
      </c>
      <c r="X44" s="9">
        <v>3484</v>
      </c>
      <c r="Y44" s="9">
        <v>2777</v>
      </c>
      <c r="Z44" s="9">
        <v>1697</v>
      </c>
      <c r="AA44" s="9">
        <v>2212</v>
      </c>
      <c r="AB44" s="9">
        <v>2661</v>
      </c>
      <c r="AC44" s="9">
        <v>3216</v>
      </c>
      <c r="AD44" s="9">
        <v>2362</v>
      </c>
      <c r="AE44" s="9">
        <v>3144</v>
      </c>
      <c r="AF44" s="9">
        <v>3467</v>
      </c>
      <c r="AG44" s="9">
        <v>3979</v>
      </c>
      <c r="AH44" s="9">
        <v>2745</v>
      </c>
      <c r="AI44" s="9">
        <v>2934</v>
      </c>
      <c r="AJ44" s="9">
        <v>3543</v>
      </c>
      <c r="AK44" s="9">
        <v>5111</v>
      </c>
      <c r="AL44" s="9">
        <v>4037</v>
      </c>
      <c r="AM44" s="9">
        <v>5025</v>
      </c>
      <c r="AN44" s="9">
        <v>4578</v>
      </c>
      <c r="AO44" s="9">
        <v>4549</v>
      </c>
      <c r="AP44" s="9">
        <v>2896</v>
      </c>
      <c r="AQ44" s="9">
        <v>3639</v>
      </c>
      <c r="AR44" s="9">
        <v>4515</v>
      </c>
      <c r="AS44" s="9">
        <v>4547</v>
      </c>
      <c r="AT44" s="9">
        <v>3814</v>
      </c>
      <c r="AU44" s="9">
        <v>4944</v>
      </c>
    </row>
    <row r="45" spans="1:47">
      <c r="A45" s="8" t="s">
        <v>20</v>
      </c>
      <c r="B45" s="9">
        <v>1950</v>
      </c>
      <c r="C45" s="9">
        <v>514</v>
      </c>
      <c r="D45" s="9">
        <v>644</v>
      </c>
      <c r="E45" s="9">
        <v>925</v>
      </c>
      <c r="F45" s="9">
        <v>2211</v>
      </c>
      <c r="G45" s="9">
        <v>502</v>
      </c>
      <c r="H45" s="9">
        <v>594</v>
      </c>
      <c r="I45" s="9">
        <v>652</v>
      </c>
      <c r="J45" s="9">
        <v>1487</v>
      </c>
      <c r="K45" s="9">
        <v>156</v>
      </c>
      <c r="L45" s="9">
        <v>101</v>
      </c>
      <c r="M45" s="9">
        <v>73</v>
      </c>
      <c r="N45" s="9">
        <v>72</v>
      </c>
      <c r="O45" s="9">
        <v>83</v>
      </c>
      <c r="P45" s="9">
        <v>80</v>
      </c>
      <c r="Q45" s="9">
        <v>2723</v>
      </c>
      <c r="R45" s="9">
        <v>3153</v>
      </c>
      <c r="S45" s="9">
        <v>2531</v>
      </c>
      <c r="T45" s="9">
        <v>2600</v>
      </c>
      <c r="U45" s="9">
        <v>2441</v>
      </c>
      <c r="V45" s="9">
        <v>4022</v>
      </c>
      <c r="W45" s="9">
        <v>2944</v>
      </c>
      <c r="X45" s="9">
        <v>3114</v>
      </c>
      <c r="Y45" s="9">
        <v>3033</v>
      </c>
      <c r="Z45" s="9">
        <v>3127</v>
      </c>
      <c r="AA45" s="9">
        <v>2776</v>
      </c>
      <c r="AB45" s="9">
        <v>2831</v>
      </c>
      <c r="AC45" s="9">
        <v>3035</v>
      </c>
      <c r="AD45" s="9">
        <v>4063</v>
      </c>
      <c r="AE45" s="9">
        <v>2608</v>
      </c>
      <c r="AF45" s="9">
        <v>2096</v>
      </c>
      <c r="AG45" s="9">
        <v>2281</v>
      </c>
      <c r="AH45" s="9">
        <v>2136</v>
      </c>
      <c r="AI45" s="9">
        <v>958</v>
      </c>
      <c r="AJ45" s="9">
        <v>1245</v>
      </c>
      <c r="AK45" s="9">
        <v>1825</v>
      </c>
      <c r="AL45" s="9">
        <v>2234</v>
      </c>
      <c r="AM45" s="9">
        <v>1044</v>
      </c>
      <c r="AN45" s="9">
        <v>865</v>
      </c>
      <c r="AO45" s="9">
        <v>1410</v>
      </c>
      <c r="AP45" s="9">
        <v>1357</v>
      </c>
      <c r="AQ45" s="9">
        <v>817</v>
      </c>
      <c r="AR45" s="9">
        <v>1077</v>
      </c>
      <c r="AS45" s="9">
        <v>1185</v>
      </c>
      <c r="AT45" s="9">
        <v>1402</v>
      </c>
      <c r="AU45" s="9">
        <v>1032</v>
      </c>
    </row>
    <row r="46" spans="1:47" ht="39">
      <c r="A46" s="10" t="s">
        <v>21</v>
      </c>
      <c r="B46" s="11">
        <v>32124</v>
      </c>
      <c r="C46" s="11">
        <v>30015</v>
      </c>
      <c r="D46" s="11">
        <v>29724</v>
      </c>
      <c r="E46" s="11">
        <v>34082</v>
      </c>
      <c r="F46" s="11">
        <v>35258</v>
      </c>
      <c r="G46" s="11">
        <v>29259</v>
      </c>
      <c r="H46" s="11">
        <v>30143</v>
      </c>
      <c r="I46" s="11">
        <v>31887</v>
      </c>
      <c r="J46" s="11">
        <v>41366</v>
      </c>
      <c r="K46" s="11">
        <v>44890</v>
      </c>
      <c r="L46" s="11">
        <v>44525</v>
      </c>
      <c r="M46" s="11">
        <v>31338</v>
      </c>
      <c r="N46" s="11">
        <v>41174</v>
      </c>
      <c r="O46" s="11">
        <v>41663</v>
      </c>
      <c r="P46" s="11">
        <v>45052</v>
      </c>
      <c r="Q46" s="11">
        <v>63890</v>
      </c>
      <c r="R46" s="11">
        <v>64517</v>
      </c>
      <c r="S46" s="11">
        <v>30919</v>
      </c>
      <c r="T46" s="11">
        <v>38530</v>
      </c>
      <c r="U46" s="11">
        <v>35966</v>
      </c>
      <c r="V46" s="11">
        <v>36134</v>
      </c>
      <c r="W46" s="11">
        <v>48621</v>
      </c>
      <c r="X46" s="11">
        <v>46745</v>
      </c>
      <c r="Y46" s="11">
        <v>61463</v>
      </c>
      <c r="Z46" s="11">
        <v>52920</v>
      </c>
      <c r="AA46" s="11">
        <v>55751</v>
      </c>
      <c r="AB46" s="11">
        <v>57547</v>
      </c>
      <c r="AC46" s="11">
        <v>60261</v>
      </c>
      <c r="AD46" s="11">
        <v>57146</v>
      </c>
      <c r="AE46" s="11">
        <v>58386</v>
      </c>
      <c r="AF46" s="11">
        <v>56318</v>
      </c>
      <c r="AG46" s="11">
        <v>75100</v>
      </c>
      <c r="AH46" s="11">
        <v>80583</v>
      </c>
      <c r="AI46" s="11">
        <v>82458</v>
      </c>
      <c r="AJ46" s="11">
        <v>82956</v>
      </c>
      <c r="AK46" s="11">
        <v>74695</v>
      </c>
      <c r="AL46" s="11">
        <v>83407</v>
      </c>
      <c r="AM46" s="11">
        <v>103720</v>
      </c>
      <c r="AN46" s="11">
        <v>96918</v>
      </c>
      <c r="AO46" s="11">
        <v>100742</v>
      </c>
      <c r="AP46" s="11">
        <v>73851</v>
      </c>
      <c r="AQ46" s="11">
        <v>83280</v>
      </c>
      <c r="AR46" s="11">
        <v>112966</v>
      </c>
      <c r="AS46" s="11">
        <v>131088</v>
      </c>
      <c r="AT46" s="11">
        <v>134930</v>
      </c>
      <c r="AU46" s="11">
        <v>130549</v>
      </c>
    </row>
    <row r="47" spans="1:47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</row>
    <row r="48" spans="1:47">
      <c r="A48" s="20" t="s">
        <v>23</v>
      </c>
      <c r="B48" s="11">
        <v>32124</v>
      </c>
      <c r="C48" s="11">
        <v>30015</v>
      </c>
      <c r="D48" s="11">
        <v>29724</v>
      </c>
      <c r="E48" s="11">
        <v>34082</v>
      </c>
      <c r="F48" s="11">
        <v>35258</v>
      </c>
      <c r="G48" s="11">
        <v>29259</v>
      </c>
      <c r="H48" s="11">
        <v>30143</v>
      </c>
      <c r="I48" s="11">
        <v>31887</v>
      </c>
      <c r="J48" s="11">
        <v>41366</v>
      </c>
      <c r="K48" s="11">
        <v>44890</v>
      </c>
      <c r="L48" s="11">
        <v>44525</v>
      </c>
      <c r="M48" s="11">
        <v>31338</v>
      </c>
      <c r="N48" s="11">
        <v>41174</v>
      </c>
      <c r="O48" s="11">
        <v>41663</v>
      </c>
      <c r="P48" s="11">
        <v>45052</v>
      </c>
      <c r="Q48" s="11">
        <v>63890</v>
      </c>
      <c r="R48" s="11">
        <v>64517</v>
      </c>
      <c r="S48" s="11">
        <v>30919</v>
      </c>
      <c r="T48" s="11">
        <v>38530</v>
      </c>
      <c r="U48" s="11">
        <v>35966</v>
      </c>
      <c r="V48" s="11">
        <v>36134</v>
      </c>
      <c r="W48" s="11">
        <v>48621</v>
      </c>
      <c r="X48" s="11">
        <v>46745</v>
      </c>
      <c r="Y48" s="11">
        <v>61463</v>
      </c>
      <c r="Z48" s="11">
        <v>52920</v>
      </c>
      <c r="AA48" s="11">
        <v>55751</v>
      </c>
      <c r="AB48" s="11">
        <v>57547</v>
      </c>
      <c r="AC48" s="11">
        <v>60261</v>
      </c>
      <c r="AD48" s="11">
        <v>57146</v>
      </c>
      <c r="AE48" s="11">
        <v>58386</v>
      </c>
      <c r="AF48" s="11">
        <v>56318</v>
      </c>
      <c r="AG48" s="11">
        <v>75100</v>
      </c>
      <c r="AH48" s="11">
        <v>80583</v>
      </c>
      <c r="AI48" s="11">
        <v>82458</v>
      </c>
      <c r="AJ48" s="11">
        <v>82956</v>
      </c>
      <c r="AK48" s="11">
        <v>74695</v>
      </c>
      <c r="AL48" s="11">
        <v>83407</v>
      </c>
      <c r="AM48" s="11">
        <v>103720</v>
      </c>
      <c r="AN48" s="11">
        <v>96918</v>
      </c>
      <c r="AO48" s="11">
        <v>100742</v>
      </c>
      <c r="AP48" s="11">
        <v>73851</v>
      </c>
      <c r="AQ48" s="11">
        <v>83280</v>
      </c>
      <c r="AR48" s="11">
        <v>112966</v>
      </c>
      <c r="AS48" s="11">
        <v>131088</v>
      </c>
      <c r="AT48" s="11">
        <v>134930</v>
      </c>
      <c r="AU48" s="11">
        <v>130549</v>
      </c>
    </row>
    <row r="49" spans="1:47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>
        <v>0</v>
      </c>
      <c r="V49" s="13"/>
      <c r="W49" s="13"/>
      <c r="X49" s="13"/>
      <c r="Y49" s="13">
        <v>0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8" t="s">
        <v>24</v>
      </c>
      <c r="B50" s="9">
        <v>45999</v>
      </c>
      <c r="C50" s="9">
        <v>40860</v>
      </c>
      <c r="D50" s="9">
        <v>38310</v>
      </c>
      <c r="E50" s="9">
        <v>33229</v>
      </c>
      <c r="F50" s="9">
        <v>31114</v>
      </c>
      <c r="G50" s="9">
        <v>35225</v>
      </c>
      <c r="H50" s="9">
        <v>33201</v>
      </c>
      <c r="I50" s="9">
        <v>36811</v>
      </c>
      <c r="J50" s="9">
        <v>35131</v>
      </c>
      <c r="K50" s="9">
        <v>46858</v>
      </c>
      <c r="L50" s="9">
        <v>76281</v>
      </c>
      <c r="M50" s="9">
        <v>95794</v>
      </c>
      <c r="N50" s="9">
        <v>91401</v>
      </c>
      <c r="O50" s="9">
        <v>92965</v>
      </c>
      <c r="P50" s="9">
        <v>92420</v>
      </c>
      <c r="Q50" s="9">
        <v>85757</v>
      </c>
      <c r="R50" s="9">
        <v>81840</v>
      </c>
      <c r="S50" s="9">
        <v>108552</v>
      </c>
      <c r="T50" s="9">
        <v>107590</v>
      </c>
      <c r="U50" s="9">
        <v>106004</v>
      </c>
      <c r="V50" s="9">
        <v>110236</v>
      </c>
      <c r="W50" s="9">
        <v>103250</v>
      </c>
      <c r="X50" s="9">
        <v>101819</v>
      </c>
      <c r="Y50" s="9">
        <v>87177</v>
      </c>
      <c r="Z50" s="9">
        <v>87633</v>
      </c>
      <c r="AA50" s="9">
        <v>76899</v>
      </c>
      <c r="AB50" s="9">
        <v>87610</v>
      </c>
      <c r="AC50" s="9">
        <v>87678</v>
      </c>
      <c r="AD50" s="9">
        <v>87022</v>
      </c>
      <c r="AE50" s="9">
        <v>74335</v>
      </c>
      <c r="AF50" s="9">
        <v>72239</v>
      </c>
      <c r="AG50" s="9">
        <v>60501</v>
      </c>
      <c r="AH50" s="9">
        <v>59111</v>
      </c>
      <c r="AI50" s="9">
        <v>44547</v>
      </c>
      <c r="AJ50" s="9">
        <v>43272</v>
      </c>
      <c r="AK50" s="9">
        <v>82545</v>
      </c>
      <c r="AL50" s="9">
        <v>84358</v>
      </c>
      <c r="AM50" s="9">
        <v>75138</v>
      </c>
      <c r="AN50" s="9">
        <v>75731</v>
      </c>
      <c r="AO50" s="9">
        <v>87596</v>
      </c>
      <c r="AP50" s="9">
        <v>126136</v>
      </c>
      <c r="AQ50" s="9">
        <v>118743</v>
      </c>
      <c r="AR50" s="9">
        <v>116766</v>
      </c>
      <c r="AS50" s="9">
        <v>111071</v>
      </c>
      <c r="AT50" s="9">
        <v>110192</v>
      </c>
      <c r="AU50" s="9">
        <v>110564</v>
      </c>
    </row>
    <row r="51" spans="1:47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3698</v>
      </c>
      <c r="Z51" s="9">
        <v>3324</v>
      </c>
      <c r="AA51" s="9">
        <v>3083</v>
      </c>
      <c r="AB51" s="9">
        <v>2956</v>
      </c>
      <c r="AC51" s="9">
        <v>2823</v>
      </c>
      <c r="AD51" s="9">
        <v>2655</v>
      </c>
      <c r="AE51" s="9">
        <v>2505</v>
      </c>
      <c r="AF51" s="9">
        <v>2321</v>
      </c>
      <c r="AG51" s="9">
        <v>2155</v>
      </c>
      <c r="AH51" s="9">
        <v>2003</v>
      </c>
      <c r="AI51" s="9">
        <v>1858</v>
      </c>
      <c r="AJ51" s="9">
        <v>1477</v>
      </c>
      <c r="AK51" s="9">
        <v>1399</v>
      </c>
      <c r="AL51" s="9">
        <v>1281</v>
      </c>
      <c r="AM51" s="9">
        <v>1156</v>
      </c>
      <c r="AN51" s="9">
        <v>1029</v>
      </c>
      <c r="AO51" s="9">
        <v>907</v>
      </c>
      <c r="AP51" s="9">
        <v>959</v>
      </c>
      <c r="AQ51" s="9">
        <v>821</v>
      </c>
      <c r="AR51" s="9">
        <v>682</v>
      </c>
      <c r="AS51" s="9">
        <v>518</v>
      </c>
      <c r="AT51" s="9">
        <v>375</v>
      </c>
      <c r="AU51" s="9">
        <v>226</v>
      </c>
    </row>
    <row r="52" spans="1:47">
      <c r="A52" s="8" t="s">
        <v>190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</row>
    <row r="53" spans="1:47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</row>
    <row r="54" spans="1:47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</row>
    <row r="55" spans="1:47">
      <c r="A55" s="8" t="s">
        <v>26</v>
      </c>
      <c r="B55" s="9">
        <v>25077</v>
      </c>
      <c r="C55" s="9">
        <v>25203</v>
      </c>
      <c r="D55" s="9">
        <v>29728</v>
      </c>
      <c r="E55" s="9">
        <v>17485</v>
      </c>
      <c r="F55" s="9">
        <v>17421</v>
      </c>
      <c r="G55" s="9">
        <v>17464</v>
      </c>
      <c r="H55" s="9">
        <v>17515</v>
      </c>
      <c r="I55" s="9">
        <v>17479</v>
      </c>
      <c r="J55" s="9">
        <v>17557</v>
      </c>
      <c r="K55" s="9">
        <v>16507</v>
      </c>
      <c r="L55" s="9">
        <v>16476</v>
      </c>
      <c r="M55" s="9">
        <v>14677</v>
      </c>
      <c r="N55" s="9">
        <v>14619</v>
      </c>
      <c r="O55" s="9">
        <v>14200</v>
      </c>
      <c r="P55" s="9">
        <v>14069</v>
      </c>
      <c r="Q55" s="9">
        <v>11022</v>
      </c>
      <c r="R55" s="9">
        <v>10983</v>
      </c>
      <c r="S55" s="9">
        <v>10986</v>
      </c>
      <c r="T55" s="9">
        <v>11149</v>
      </c>
      <c r="U55" s="9">
        <v>11123</v>
      </c>
      <c r="V55" s="9">
        <v>11110</v>
      </c>
      <c r="W55" s="9">
        <v>11708</v>
      </c>
      <c r="X55" s="9">
        <v>11086</v>
      </c>
      <c r="Y55" s="9">
        <v>11091</v>
      </c>
      <c r="Z55" s="9">
        <v>11146</v>
      </c>
      <c r="AA55" s="9">
        <v>11130</v>
      </c>
      <c r="AB55" s="9">
        <v>11053</v>
      </c>
      <c r="AC55" s="9">
        <v>11007</v>
      </c>
      <c r="AD55" s="9">
        <v>10939</v>
      </c>
      <c r="AE55" s="9">
        <v>10879</v>
      </c>
      <c r="AF55" s="9">
        <v>10865</v>
      </c>
      <c r="AG55" s="9">
        <v>10964</v>
      </c>
      <c r="AH55" s="9">
        <v>10938</v>
      </c>
      <c r="AI55" s="9">
        <v>10849</v>
      </c>
      <c r="AJ55" s="9">
        <v>10675</v>
      </c>
      <c r="AK55" s="9">
        <v>10516</v>
      </c>
      <c r="AL55" s="9">
        <v>10398</v>
      </c>
      <c r="AM55" s="9">
        <v>10284</v>
      </c>
      <c r="AN55" s="9">
        <v>10183</v>
      </c>
      <c r="AO55" s="9">
        <v>17264</v>
      </c>
      <c r="AP55" s="9">
        <v>16583</v>
      </c>
      <c r="AQ55" s="9">
        <v>15322</v>
      </c>
      <c r="AR55" s="9">
        <v>15135</v>
      </c>
      <c r="AS55" s="9">
        <v>12904</v>
      </c>
      <c r="AT55" s="9">
        <v>9849</v>
      </c>
      <c r="AU55" s="9">
        <v>9687</v>
      </c>
    </row>
    <row r="56" spans="1:47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>
        <v>0</v>
      </c>
      <c r="C57" s="9">
        <v>830</v>
      </c>
      <c r="D57" s="9">
        <v>770</v>
      </c>
      <c r="E57" s="9">
        <v>313</v>
      </c>
      <c r="F57" s="9">
        <v>314</v>
      </c>
      <c r="G57" s="9">
        <v>335</v>
      </c>
      <c r="H57" s="9">
        <v>296</v>
      </c>
      <c r="I57" s="9">
        <v>301</v>
      </c>
      <c r="J57" s="9">
        <v>325</v>
      </c>
      <c r="K57" s="9">
        <v>356</v>
      </c>
      <c r="L57" s="9">
        <v>368</v>
      </c>
      <c r="M57" s="9">
        <v>366</v>
      </c>
      <c r="N57" s="9">
        <v>370</v>
      </c>
      <c r="O57" s="9">
        <v>373</v>
      </c>
      <c r="P57" s="9">
        <v>373</v>
      </c>
      <c r="Q57" s="9">
        <v>395</v>
      </c>
      <c r="R57" s="9">
        <v>396</v>
      </c>
      <c r="S57" s="9">
        <v>335</v>
      </c>
      <c r="T57" s="9">
        <v>336</v>
      </c>
      <c r="U57" s="9">
        <v>317</v>
      </c>
      <c r="V57" s="9">
        <v>276</v>
      </c>
      <c r="W57" s="9">
        <v>298</v>
      </c>
      <c r="X57" s="9">
        <v>268</v>
      </c>
      <c r="Y57" s="9">
        <v>263</v>
      </c>
      <c r="Z57" s="9">
        <v>265</v>
      </c>
      <c r="AA57" s="9">
        <v>258</v>
      </c>
      <c r="AB57" s="9">
        <v>259</v>
      </c>
      <c r="AC57" s="9">
        <v>262</v>
      </c>
      <c r="AD57" s="9">
        <v>262</v>
      </c>
      <c r="AE57" s="9">
        <v>236</v>
      </c>
      <c r="AF57" s="9">
        <v>237</v>
      </c>
      <c r="AG57" s="9">
        <v>238</v>
      </c>
      <c r="AH57" s="9">
        <v>238</v>
      </c>
      <c r="AI57" s="9">
        <v>238</v>
      </c>
      <c r="AJ57" s="9">
        <v>238</v>
      </c>
      <c r="AK57" s="9">
        <v>239</v>
      </c>
      <c r="AL57" s="9">
        <v>239</v>
      </c>
      <c r="AM57" s="9">
        <v>240</v>
      </c>
      <c r="AN57" s="9">
        <v>240</v>
      </c>
      <c r="AO57" s="9">
        <v>240</v>
      </c>
      <c r="AP57" s="9">
        <v>241</v>
      </c>
      <c r="AQ57" s="9">
        <v>241</v>
      </c>
      <c r="AR57" s="9">
        <v>190</v>
      </c>
      <c r="AS57" s="9">
        <v>191</v>
      </c>
      <c r="AT57" s="9">
        <v>192</v>
      </c>
      <c r="AU57" s="9">
        <v>192</v>
      </c>
    </row>
    <row r="58" spans="1:47">
      <c r="A58" s="8" t="s">
        <v>29</v>
      </c>
      <c r="B58" s="9">
        <v>755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7402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</row>
    <row r="59" spans="1:47">
      <c r="A59" s="20" t="s">
        <v>30</v>
      </c>
      <c r="B59" s="11">
        <v>71831</v>
      </c>
      <c r="C59" s="11">
        <v>66893</v>
      </c>
      <c r="D59" s="11">
        <v>68808</v>
      </c>
      <c r="E59" s="11">
        <v>51027</v>
      </c>
      <c r="F59" s="11">
        <v>48849</v>
      </c>
      <c r="G59" s="11">
        <v>53024</v>
      </c>
      <c r="H59" s="11">
        <v>51012</v>
      </c>
      <c r="I59" s="11">
        <v>54591</v>
      </c>
      <c r="J59" s="11">
        <v>53013</v>
      </c>
      <c r="K59" s="11">
        <v>63721</v>
      </c>
      <c r="L59" s="11">
        <v>93125</v>
      </c>
      <c r="M59" s="11">
        <v>110837</v>
      </c>
      <c r="N59" s="11">
        <v>106390</v>
      </c>
      <c r="O59" s="11">
        <v>107538</v>
      </c>
      <c r="P59" s="11">
        <v>106862</v>
      </c>
      <c r="Q59" s="11">
        <v>105542</v>
      </c>
      <c r="R59" s="11">
        <v>101103</v>
      </c>
      <c r="S59" s="11">
        <v>127275</v>
      </c>
      <c r="T59" s="11">
        <v>125963</v>
      </c>
      <c r="U59" s="11">
        <v>123879</v>
      </c>
      <c r="V59" s="11">
        <v>126851</v>
      </c>
      <c r="W59" s="11">
        <v>119859</v>
      </c>
      <c r="X59" s="11">
        <v>117148</v>
      </c>
      <c r="Y59" s="11">
        <v>105576</v>
      </c>
      <c r="Z59" s="11">
        <v>105088</v>
      </c>
      <c r="AA59" s="11">
        <v>93462</v>
      </c>
      <c r="AB59" s="11">
        <v>103342</v>
      </c>
      <c r="AC59" s="11">
        <v>102607</v>
      </c>
      <c r="AD59" s="11">
        <v>101087</v>
      </c>
      <c r="AE59" s="11">
        <v>87955</v>
      </c>
      <c r="AF59" s="11">
        <v>85662</v>
      </c>
      <c r="AG59" s="11">
        <v>76023</v>
      </c>
      <c r="AH59" s="11">
        <v>74270</v>
      </c>
      <c r="AI59" s="11">
        <v>59052</v>
      </c>
      <c r="AJ59" s="11">
        <v>57069</v>
      </c>
      <c r="AK59" s="11">
        <v>96157</v>
      </c>
      <c r="AL59" s="11">
        <v>97724</v>
      </c>
      <c r="AM59" s="11">
        <v>88116</v>
      </c>
      <c r="AN59" s="11">
        <v>88228</v>
      </c>
      <c r="AO59" s="11">
        <v>106956</v>
      </c>
      <c r="AP59" s="11">
        <v>144659</v>
      </c>
      <c r="AQ59" s="11">
        <v>135789</v>
      </c>
      <c r="AR59" s="11">
        <v>133353</v>
      </c>
      <c r="AS59" s="11">
        <v>125099</v>
      </c>
      <c r="AT59" s="11">
        <v>120936</v>
      </c>
      <c r="AU59" s="11">
        <v>120893</v>
      </c>
    </row>
    <row r="60" spans="1:47">
      <c r="A60" s="22" t="s">
        <v>192</v>
      </c>
      <c r="B60" s="16">
        <v>103955</v>
      </c>
      <c r="C60" s="16">
        <v>96908</v>
      </c>
      <c r="D60" s="16">
        <v>98532</v>
      </c>
      <c r="E60" s="16">
        <v>85109</v>
      </c>
      <c r="F60" s="16">
        <v>84107</v>
      </c>
      <c r="G60" s="16">
        <v>82283</v>
      </c>
      <c r="H60" s="16">
        <v>81155</v>
      </c>
      <c r="I60" s="16">
        <v>86478</v>
      </c>
      <c r="J60" s="16">
        <v>94379</v>
      </c>
      <c r="K60" s="16">
        <v>108611</v>
      </c>
      <c r="L60" s="16">
        <v>137650</v>
      </c>
      <c r="M60" s="16">
        <v>142175</v>
      </c>
      <c r="N60" s="16">
        <v>147564</v>
      </c>
      <c r="O60" s="16">
        <v>149201</v>
      </c>
      <c r="P60" s="16">
        <v>151914</v>
      </c>
      <c r="Q60" s="16">
        <v>169432</v>
      </c>
      <c r="R60" s="16">
        <v>165620</v>
      </c>
      <c r="S60" s="16">
        <v>158194</v>
      </c>
      <c r="T60" s="16">
        <v>164493</v>
      </c>
      <c r="U60" s="16">
        <v>159845</v>
      </c>
      <c r="V60" s="16">
        <v>162985</v>
      </c>
      <c r="W60" s="16">
        <v>168480</v>
      </c>
      <c r="X60" s="16">
        <v>163893</v>
      </c>
      <c r="Y60" s="16">
        <v>167039</v>
      </c>
      <c r="Z60" s="16">
        <v>158008</v>
      </c>
      <c r="AA60" s="16">
        <v>149213</v>
      </c>
      <c r="AB60" s="16">
        <v>160889</v>
      </c>
      <c r="AC60" s="16">
        <v>162868</v>
      </c>
      <c r="AD60" s="16">
        <v>158233</v>
      </c>
      <c r="AE60" s="16">
        <v>146341</v>
      </c>
      <c r="AF60" s="16">
        <v>141980</v>
      </c>
      <c r="AG60" s="16">
        <v>151123</v>
      </c>
      <c r="AH60" s="16">
        <v>154853</v>
      </c>
      <c r="AI60" s="16">
        <v>141510</v>
      </c>
      <c r="AJ60" s="16">
        <v>140025</v>
      </c>
      <c r="AK60" s="16">
        <v>170852</v>
      </c>
      <c r="AL60" s="16">
        <v>181131</v>
      </c>
      <c r="AM60" s="16">
        <v>191836</v>
      </c>
      <c r="AN60" s="16">
        <v>185146</v>
      </c>
      <c r="AO60" s="16">
        <v>207698</v>
      </c>
      <c r="AP60" s="16">
        <v>218510</v>
      </c>
      <c r="AQ60" s="16">
        <v>219069</v>
      </c>
      <c r="AR60" s="16">
        <v>246319</v>
      </c>
      <c r="AS60" s="16">
        <v>256187</v>
      </c>
      <c r="AT60" s="16">
        <v>255866</v>
      </c>
      <c r="AU60" s="16">
        <v>251442</v>
      </c>
    </row>
    <row r="61" spans="1:47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>
        <v>0</v>
      </c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>
      <c r="A62" s="12" t="s">
        <v>40</v>
      </c>
      <c r="B62" s="9">
        <v>87549</v>
      </c>
      <c r="C62" s="9">
        <v>87549</v>
      </c>
      <c r="D62" s="9">
        <v>87549</v>
      </c>
      <c r="E62" s="9">
        <v>87549</v>
      </c>
      <c r="F62" s="9">
        <v>87549</v>
      </c>
      <c r="G62" s="9">
        <v>87549</v>
      </c>
      <c r="H62" s="9">
        <v>87549</v>
      </c>
      <c r="I62" s="9">
        <v>87549</v>
      </c>
      <c r="J62" s="9">
        <v>87549</v>
      </c>
      <c r="K62" s="9">
        <v>87549</v>
      </c>
      <c r="L62" s="9">
        <v>87549</v>
      </c>
      <c r="M62" s="9">
        <v>87549</v>
      </c>
      <c r="N62" s="9">
        <v>87549</v>
      </c>
      <c r="O62" s="9">
        <v>87549</v>
      </c>
      <c r="P62" s="9">
        <v>87549</v>
      </c>
      <c r="Q62" s="9">
        <v>87549</v>
      </c>
      <c r="R62" s="9">
        <v>87549</v>
      </c>
      <c r="S62" s="9">
        <v>87549</v>
      </c>
      <c r="T62" s="9">
        <v>87549</v>
      </c>
      <c r="U62" s="9">
        <v>87549</v>
      </c>
      <c r="V62" s="9">
        <v>87549</v>
      </c>
      <c r="W62" s="9">
        <v>87549</v>
      </c>
      <c r="X62" s="9">
        <v>87549</v>
      </c>
      <c r="Y62" s="9">
        <v>87549</v>
      </c>
      <c r="Z62" s="9">
        <v>87549</v>
      </c>
      <c r="AA62" s="9">
        <v>87549</v>
      </c>
      <c r="AB62" s="9">
        <v>87549</v>
      </c>
      <c r="AC62" s="9">
        <v>87549</v>
      </c>
      <c r="AD62" s="9">
        <v>87549</v>
      </c>
      <c r="AE62" s="9">
        <v>87549</v>
      </c>
      <c r="AF62" s="9">
        <v>87549</v>
      </c>
      <c r="AG62" s="9">
        <v>87549</v>
      </c>
      <c r="AH62" s="9">
        <v>87549</v>
      </c>
      <c r="AI62" s="9">
        <v>87549</v>
      </c>
      <c r="AJ62" s="9">
        <v>87549</v>
      </c>
      <c r="AK62" s="9">
        <v>87549</v>
      </c>
      <c r="AL62" s="9">
        <v>87549</v>
      </c>
      <c r="AM62" s="9">
        <v>87549</v>
      </c>
      <c r="AN62" s="9">
        <v>87549</v>
      </c>
      <c r="AO62" s="9">
        <v>87549</v>
      </c>
      <c r="AP62" s="9">
        <v>87549</v>
      </c>
      <c r="AQ62" s="9">
        <v>87549</v>
      </c>
      <c r="AR62" s="9">
        <v>87549</v>
      </c>
      <c r="AS62" s="9">
        <v>87549</v>
      </c>
      <c r="AT62" s="9">
        <v>87549</v>
      </c>
      <c r="AU62" s="9">
        <v>87549</v>
      </c>
    </row>
    <row r="63" spans="1:47">
      <c r="A63" s="12" t="s">
        <v>32</v>
      </c>
      <c r="B63" s="9">
        <v>26096</v>
      </c>
      <c r="C63" s="9">
        <v>1385</v>
      </c>
      <c r="D63" s="9">
        <v>1385</v>
      </c>
      <c r="E63" s="9">
        <v>1385</v>
      </c>
      <c r="F63" s="9">
        <v>1385</v>
      </c>
      <c r="G63" s="9">
        <v>1385</v>
      </c>
      <c r="H63" s="9">
        <v>1385</v>
      </c>
      <c r="I63" s="9">
        <v>1385</v>
      </c>
      <c r="J63" s="9">
        <v>1385</v>
      </c>
      <c r="K63" s="9">
        <v>1385</v>
      </c>
      <c r="L63" s="9">
        <v>1385</v>
      </c>
      <c r="M63" s="9">
        <v>1385</v>
      </c>
      <c r="N63" s="9">
        <v>1385</v>
      </c>
      <c r="O63" s="9">
        <v>1385</v>
      </c>
      <c r="P63" s="9">
        <v>1385</v>
      </c>
      <c r="Q63" s="9">
        <v>1385</v>
      </c>
      <c r="R63" s="9">
        <v>1385</v>
      </c>
      <c r="S63" s="9">
        <v>1385</v>
      </c>
      <c r="T63" s="9">
        <v>1385</v>
      </c>
      <c r="U63" s="9">
        <v>1385</v>
      </c>
      <c r="V63" s="9">
        <v>1385</v>
      </c>
      <c r="W63" s="9">
        <v>1385</v>
      </c>
      <c r="X63" s="9">
        <v>1385</v>
      </c>
      <c r="Y63" s="9">
        <v>1385</v>
      </c>
      <c r="Z63" s="9">
        <v>53485</v>
      </c>
      <c r="AA63" s="9">
        <v>49140</v>
      </c>
      <c r="AB63" s="9">
        <v>51324</v>
      </c>
      <c r="AC63" s="9">
        <v>54229</v>
      </c>
      <c r="AD63" s="9">
        <v>57602</v>
      </c>
      <c r="AE63" s="9">
        <v>56526</v>
      </c>
      <c r="AF63" s="9">
        <v>57033</v>
      </c>
      <c r="AG63" s="9">
        <v>62288</v>
      </c>
      <c r="AH63" s="9">
        <v>66294</v>
      </c>
      <c r="AI63" s="9">
        <v>60135</v>
      </c>
      <c r="AJ63" s="9">
        <v>59793</v>
      </c>
      <c r="AK63" s="9">
        <v>64745</v>
      </c>
      <c r="AL63" s="9">
        <v>65676</v>
      </c>
      <c r="AM63" s="9">
        <v>62463</v>
      </c>
      <c r="AN63" s="9">
        <v>63077</v>
      </c>
      <c r="AO63" s="9">
        <v>76601</v>
      </c>
      <c r="AP63" s="9">
        <v>75589</v>
      </c>
      <c r="AQ63" s="9">
        <v>73731</v>
      </c>
      <c r="AR63" s="9">
        <v>74475</v>
      </c>
      <c r="AS63" s="9">
        <v>78644</v>
      </c>
      <c r="AT63" s="9">
        <v>79761</v>
      </c>
      <c r="AU63" s="9">
        <v>78553</v>
      </c>
    </row>
    <row r="64" spans="1:47">
      <c r="A64" s="12" t="s">
        <v>193</v>
      </c>
      <c r="B64" s="9">
        <v>1385</v>
      </c>
      <c r="C64" s="9">
        <v>24801</v>
      </c>
      <c r="D64" s="9">
        <v>23769</v>
      </c>
      <c r="E64" s="9">
        <v>26760</v>
      </c>
      <c r="F64" s="9">
        <v>31800</v>
      </c>
      <c r="G64" s="9">
        <v>28179</v>
      </c>
      <c r="H64" s="9">
        <v>29549</v>
      </c>
      <c r="I64" s="9">
        <v>31473</v>
      </c>
      <c r="J64" s="9">
        <v>34880</v>
      </c>
      <c r="K64" s="9">
        <v>31351</v>
      </c>
      <c r="L64" s="9">
        <v>32798</v>
      </c>
      <c r="M64" s="9">
        <v>33769</v>
      </c>
      <c r="N64" s="9">
        <v>39227</v>
      </c>
      <c r="O64" s="9">
        <v>35379</v>
      </c>
      <c r="P64" s="9">
        <v>36605</v>
      </c>
      <c r="Q64" s="9">
        <v>37347</v>
      </c>
      <c r="R64" s="9">
        <v>39482</v>
      </c>
      <c r="S64" s="9">
        <v>40221</v>
      </c>
      <c r="T64" s="9">
        <v>42032</v>
      </c>
      <c r="U64" s="9">
        <v>44735</v>
      </c>
      <c r="V64" s="9">
        <v>48489</v>
      </c>
      <c r="W64" s="9">
        <v>46423</v>
      </c>
      <c r="X64" s="9">
        <v>48008</v>
      </c>
      <c r="Y64" s="9">
        <v>49473</v>
      </c>
      <c r="Z64" s="9">
        <v>1385</v>
      </c>
      <c r="AA64" s="9">
        <v>1385</v>
      </c>
      <c r="AB64" s="9">
        <v>1385</v>
      </c>
      <c r="AC64" s="9">
        <v>1385</v>
      </c>
      <c r="AD64" s="9">
        <v>1385</v>
      </c>
      <c r="AE64" s="9">
        <v>1385</v>
      </c>
      <c r="AF64" s="9">
        <v>1385</v>
      </c>
      <c r="AG64" s="9">
        <v>1385</v>
      </c>
      <c r="AH64" s="9">
        <v>1385</v>
      </c>
      <c r="AI64" s="9">
        <v>1385</v>
      </c>
      <c r="AJ64" s="9">
        <v>1385</v>
      </c>
      <c r="AK64" s="9">
        <v>1385</v>
      </c>
      <c r="AL64" s="9">
        <v>1385</v>
      </c>
      <c r="AM64" s="9">
        <v>1385</v>
      </c>
      <c r="AN64" s="9">
        <v>1385</v>
      </c>
      <c r="AO64" s="9">
        <v>1385</v>
      </c>
      <c r="AP64" s="9">
        <v>1385</v>
      </c>
      <c r="AQ64" s="9">
        <v>1385</v>
      </c>
      <c r="AR64" s="9">
        <v>1385</v>
      </c>
      <c r="AS64" s="9">
        <v>1385</v>
      </c>
      <c r="AT64" s="9">
        <v>1385</v>
      </c>
      <c r="AU64" s="9">
        <v>1385</v>
      </c>
    </row>
    <row r="65" spans="1:47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</row>
    <row r="66" spans="1:47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</row>
    <row r="67" spans="1:47">
      <c r="A67" s="12" t="s">
        <v>35</v>
      </c>
      <c r="B67" s="9">
        <v>-3569</v>
      </c>
      <c r="C67" s="9">
        <v>-3730</v>
      </c>
      <c r="D67" s="9">
        <v>-8313</v>
      </c>
      <c r="E67" s="9">
        <v>-9030</v>
      </c>
      <c r="F67" s="9">
        <v>-10818</v>
      </c>
      <c r="G67" s="9">
        <v>-11887</v>
      </c>
      <c r="H67" s="9">
        <v>-16525</v>
      </c>
      <c r="I67" s="9">
        <v>-17327</v>
      </c>
      <c r="J67" s="9">
        <v>-14354</v>
      </c>
      <c r="K67" s="9">
        <v>-13683</v>
      </c>
      <c r="L67" s="9">
        <v>-13421</v>
      </c>
      <c r="M67" s="9">
        <v>-12569</v>
      </c>
      <c r="N67" s="9">
        <v>-12126</v>
      </c>
      <c r="O67" s="9">
        <v>-12151</v>
      </c>
      <c r="P67" s="9">
        <v>-10004</v>
      </c>
      <c r="Q67" s="9">
        <v>-7947</v>
      </c>
      <c r="R67" s="9">
        <v>-6886</v>
      </c>
      <c r="S67" s="9">
        <v>-11988</v>
      </c>
      <c r="T67" s="9">
        <v>-12186</v>
      </c>
      <c r="U67" s="9">
        <v>-16070</v>
      </c>
      <c r="V67" s="9">
        <v>-15560</v>
      </c>
      <c r="W67" s="9">
        <v>-16979</v>
      </c>
      <c r="X67" s="9">
        <v>-20072</v>
      </c>
      <c r="Y67" s="9">
        <v>-20908</v>
      </c>
      <c r="Z67" s="9">
        <v>-28589</v>
      </c>
      <c r="AA67" s="9">
        <v>-27082</v>
      </c>
      <c r="AB67" s="9">
        <v>-25005</v>
      </c>
      <c r="AC67" s="9">
        <v>-19283</v>
      </c>
      <c r="AD67" s="9">
        <v>-19411</v>
      </c>
      <c r="AE67" s="9">
        <v>-19514</v>
      </c>
      <c r="AF67" s="9">
        <v>-24645</v>
      </c>
      <c r="AG67" s="9">
        <v>-25898</v>
      </c>
      <c r="AH67" s="9">
        <v>-21295</v>
      </c>
      <c r="AI67" s="9">
        <v>-28696</v>
      </c>
      <c r="AJ67" s="9">
        <v>-29408</v>
      </c>
      <c r="AK67" s="9">
        <v>-24069</v>
      </c>
      <c r="AL67" s="9">
        <v>-20178</v>
      </c>
      <c r="AM67" s="9">
        <v>-20878</v>
      </c>
      <c r="AN67" s="9">
        <v>-26335</v>
      </c>
      <c r="AO67" s="9">
        <v>-25549</v>
      </c>
      <c r="AP67" s="9">
        <v>-30686</v>
      </c>
      <c r="AQ67" s="9">
        <v>-28978</v>
      </c>
      <c r="AR67" s="9">
        <v>-26959</v>
      </c>
      <c r="AS67" s="9">
        <v>-31783</v>
      </c>
      <c r="AT67" s="9">
        <v>-29787</v>
      </c>
      <c r="AU67" s="9">
        <v>-28813</v>
      </c>
    </row>
    <row r="68" spans="1:47" ht="27.75" customHeight="1">
      <c r="A68" s="10" t="s">
        <v>36</v>
      </c>
      <c r="B68" s="11">
        <v>111461</v>
      </c>
      <c r="C68" s="11">
        <v>110005</v>
      </c>
      <c r="D68" s="11">
        <v>104390</v>
      </c>
      <c r="E68" s="11">
        <v>106664</v>
      </c>
      <c r="F68" s="11">
        <v>109916</v>
      </c>
      <c r="G68" s="11">
        <v>105226</v>
      </c>
      <c r="H68" s="11">
        <v>101958</v>
      </c>
      <c r="I68" s="11">
        <v>103080</v>
      </c>
      <c r="J68" s="11">
        <v>109460</v>
      </c>
      <c r="K68" s="11">
        <v>106602</v>
      </c>
      <c r="L68" s="11">
        <v>108311</v>
      </c>
      <c r="M68" s="11">
        <v>110134</v>
      </c>
      <c r="N68" s="11">
        <v>116035</v>
      </c>
      <c r="O68" s="11">
        <v>112162</v>
      </c>
      <c r="P68" s="11">
        <v>115535</v>
      </c>
      <c r="Q68" s="11">
        <v>118334</v>
      </c>
      <c r="R68" s="11">
        <v>121530</v>
      </c>
      <c r="S68" s="11">
        <v>117167</v>
      </c>
      <c r="T68" s="11">
        <v>118780</v>
      </c>
      <c r="U68" s="11">
        <v>117599</v>
      </c>
      <c r="V68" s="11">
        <v>121863</v>
      </c>
      <c r="W68" s="11">
        <v>118378</v>
      </c>
      <c r="X68" s="11">
        <v>116870</v>
      </c>
      <c r="Y68" s="11">
        <v>117499</v>
      </c>
      <c r="Z68" s="11">
        <v>113830</v>
      </c>
      <c r="AA68" s="11">
        <v>110992</v>
      </c>
      <c r="AB68" s="11">
        <v>115253</v>
      </c>
      <c r="AC68" s="11">
        <v>123880</v>
      </c>
      <c r="AD68" s="11">
        <v>127125</v>
      </c>
      <c r="AE68" s="11">
        <v>125946</v>
      </c>
      <c r="AF68" s="11">
        <v>121322</v>
      </c>
      <c r="AG68" s="11">
        <v>125324</v>
      </c>
      <c r="AH68" s="11">
        <v>133933</v>
      </c>
      <c r="AI68" s="11">
        <v>120373</v>
      </c>
      <c r="AJ68" s="11">
        <v>119319</v>
      </c>
      <c r="AK68" s="11">
        <v>129610</v>
      </c>
      <c r="AL68" s="11">
        <v>134432</v>
      </c>
      <c r="AM68" s="11">
        <v>130519</v>
      </c>
      <c r="AN68" s="11">
        <v>125676</v>
      </c>
      <c r="AO68" s="11">
        <v>139986</v>
      </c>
      <c r="AP68" s="11">
        <v>133837</v>
      </c>
      <c r="AQ68" s="11">
        <v>133687</v>
      </c>
      <c r="AR68" s="11">
        <v>136450</v>
      </c>
      <c r="AS68" s="11">
        <v>135795</v>
      </c>
      <c r="AT68" s="11">
        <v>138908</v>
      </c>
      <c r="AU68" s="11">
        <v>138674</v>
      </c>
    </row>
    <row r="69" spans="1:47">
      <c r="A69" s="12" t="s">
        <v>37</v>
      </c>
      <c r="B69" s="9">
        <v>54321</v>
      </c>
      <c r="C69" s="9">
        <v>54600</v>
      </c>
      <c r="D69" s="9">
        <v>52458</v>
      </c>
      <c r="E69" s="9">
        <v>52498</v>
      </c>
      <c r="F69" s="9">
        <v>51370</v>
      </c>
      <c r="G69" s="9">
        <v>50276</v>
      </c>
      <c r="H69" s="9">
        <v>46309</v>
      </c>
      <c r="I69" s="9">
        <v>45739</v>
      </c>
      <c r="J69" s="9">
        <v>48619</v>
      </c>
      <c r="K69" s="9">
        <v>48880</v>
      </c>
      <c r="L69" s="9">
        <v>49005</v>
      </c>
      <c r="M69" s="9">
        <v>47879</v>
      </c>
      <c r="N69" s="9">
        <v>48104</v>
      </c>
      <c r="O69" s="9">
        <v>48263</v>
      </c>
      <c r="P69" s="9">
        <v>50227</v>
      </c>
      <c r="Q69" s="9">
        <v>52450</v>
      </c>
      <c r="R69" s="9">
        <v>53700</v>
      </c>
      <c r="S69" s="9">
        <v>50064</v>
      </c>
      <c r="T69" s="9">
        <v>49644</v>
      </c>
      <c r="U69" s="9">
        <v>47955</v>
      </c>
      <c r="V69" s="9">
        <v>49393</v>
      </c>
      <c r="W69" s="9">
        <v>49908</v>
      </c>
      <c r="X69" s="9">
        <v>47009</v>
      </c>
      <c r="Y69" s="9">
        <v>45571</v>
      </c>
      <c r="Z69" s="9">
        <v>40415</v>
      </c>
      <c r="AA69" s="9">
        <v>42005</v>
      </c>
      <c r="AB69" s="9">
        <v>43872</v>
      </c>
      <c r="AC69" s="9">
        <v>49034</v>
      </c>
      <c r="AD69" s="9">
        <v>48768</v>
      </c>
      <c r="AE69" s="9">
        <v>48955</v>
      </c>
      <c r="AF69" s="9">
        <v>44276</v>
      </c>
      <c r="AG69" s="9">
        <v>43646</v>
      </c>
      <c r="AH69" s="9">
        <v>47360</v>
      </c>
      <c r="AI69" s="9">
        <v>39512</v>
      </c>
      <c r="AJ69" s="9">
        <v>39087</v>
      </c>
      <c r="AK69" s="9">
        <v>44884</v>
      </c>
      <c r="AL69" s="9">
        <v>49213</v>
      </c>
      <c r="AM69" s="9">
        <v>48039</v>
      </c>
      <c r="AN69" s="9">
        <v>42819</v>
      </c>
      <c r="AO69" s="9">
        <v>44959</v>
      </c>
      <c r="AP69" s="9">
        <v>40386</v>
      </c>
      <c r="AQ69" s="9">
        <v>41943</v>
      </c>
      <c r="AR69" s="9">
        <v>44655</v>
      </c>
      <c r="AS69" s="9">
        <v>40737</v>
      </c>
      <c r="AT69" s="9">
        <v>42949</v>
      </c>
      <c r="AU69" s="9">
        <v>43660</v>
      </c>
    </row>
    <row r="70" spans="1:47">
      <c r="A70" s="22" t="s">
        <v>38</v>
      </c>
      <c r="B70" s="16">
        <v>165782</v>
      </c>
      <c r="C70" s="16">
        <v>164605</v>
      </c>
      <c r="D70" s="16">
        <v>156848</v>
      </c>
      <c r="E70" s="16">
        <v>159162</v>
      </c>
      <c r="F70" s="16">
        <v>161286</v>
      </c>
      <c r="G70" s="16">
        <v>155502</v>
      </c>
      <c r="H70" s="16">
        <v>148267</v>
      </c>
      <c r="I70" s="16">
        <v>148819</v>
      </c>
      <c r="J70" s="16">
        <v>158079</v>
      </c>
      <c r="K70" s="16">
        <v>155482</v>
      </c>
      <c r="L70" s="16">
        <v>157316</v>
      </c>
      <c r="M70" s="16">
        <v>158013</v>
      </c>
      <c r="N70" s="16">
        <v>164139</v>
      </c>
      <c r="O70" s="16">
        <v>160425</v>
      </c>
      <c r="P70" s="16">
        <v>165762</v>
      </c>
      <c r="Q70" s="16">
        <v>170784</v>
      </c>
      <c r="R70" s="16">
        <v>175230</v>
      </c>
      <c r="S70" s="16">
        <v>167231</v>
      </c>
      <c r="T70" s="16">
        <v>168424</v>
      </c>
      <c r="U70" s="16">
        <v>165554</v>
      </c>
      <c r="V70" s="16">
        <v>171256</v>
      </c>
      <c r="W70" s="16">
        <v>168286</v>
      </c>
      <c r="X70" s="16">
        <v>163879</v>
      </c>
      <c r="Y70" s="16">
        <v>163070</v>
      </c>
      <c r="Z70" s="16">
        <v>154245</v>
      </c>
      <c r="AA70" s="16">
        <v>152997</v>
      </c>
      <c r="AB70" s="16">
        <v>159125</v>
      </c>
      <c r="AC70" s="16">
        <v>172914</v>
      </c>
      <c r="AD70" s="16">
        <v>175893</v>
      </c>
      <c r="AE70" s="16">
        <v>174901</v>
      </c>
      <c r="AF70" s="16">
        <v>165598</v>
      </c>
      <c r="AG70" s="16">
        <v>168970</v>
      </c>
      <c r="AH70" s="16">
        <v>181293</v>
      </c>
      <c r="AI70" s="16">
        <v>159885</v>
      </c>
      <c r="AJ70" s="16">
        <v>158406</v>
      </c>
      <c r="AK70" s="16">
        <v>174494</v>
      </c>
      <c r="AL70" s="16">
        <v>183645</v>
      </c>
      <c r="AM70" s="16">
        <v>178558</v>
      </c>
      <c r="AN70" s="16">
        <v>168495</v>
      </c>
      <c r="AO70" s="16">
        <v>184945</v>
      </c>
      <c r="AP70" s="16">
        <v>174223</v>
      </c>
      <c r="AQ70" s="16">
        <v>175630</v>
      </c>
      <c r="AR70" s="16">
        <v>181105</v>
      </c>
      <c r="AS70" s="16">
        <v>176532</v>
      </c>
      <c r="AT70" s="16">
        <v>181857</v>
      </c>
      <c r="AU70" s="16">
        <v>182334</v>
      </c>
    </row>
    <row r="71" spans="1:47">
      <c r="A71" s="22" t="s">
        <v>39</v>
      </c>
      <c r="B71" s="16">
        <v>269737</v>
      </c>
      <c r="C71" s="16">
        <v>261513</v>
      </c>
      <c r="D71" s="16">
        <v>255380</v>
      </c>
      <c r="E71" s="16">
        <v>244271</v>
      </c>
      <c r="F71" s="16">
        <v>245393</v>
      </c>
      <c r="G71" s="16">
        <v>237785</v>
      </c>
      <c r="H71" s="16">
        <v>229422</v>
      </c>
      <c r="I71" s="16">
        <v>235297</v>
      </c>
      <c r="J71" s="16">
        <v>252458</v>
      </c>
      <c r="K71" s="16">
        <v>264093</v>
      </c>
      <c r="L71" s="16">
        <v>294966</v>
      </c>
      <c r="M71" s="16">
        <v>300188</v>
      </c>
      <c r="N71" s="16">
        <v>311703</v>
      </c>
      <c r="O71" s="16">
        <v>309626</v>
      </c>
      <c r="P71" s="16">
        <v>317676</v>
      </c>
      <c r="Q71" s="16">
        <v>340216</v>
      </c>
      <c r="R71" s="16">
        <v>340850</v>
      </c>
      <c r="S71" s="16">
        <v>325425</v>
      </c>
      <c r="T71" s="16">
        <v>332917</v>
      </c>
      <c r="U71" s="16">
        <v>325399</v>
      </c>
      <c r="V71" s="16">
        <v>334241</v>
      </c>
      <c r="W71" s="16">
        <v>336766</v>
      </c>
      <c r="X71" s="16">
        <v>327772</v>
      </c>
      <c r="Y71" s="16">
        <v>330109</v>
      </c>
      <c r="Z71" s="16">
        <v>312253</v>
      </c>
      <c r="AA71" s="16">
        <v>302210</v>
      </c>
      <c r="AB71" s="16">
        <v>320014</v>
      </c>
      <c r="AC71" s="16">
        <v>335782</v>
      </c>
      <c r="AD71" s="16">
        <v>334126</v>
      </c>
      <c r="AE71" s="16">
        <v>321242</v>
      </c>
      <c r="AF71" s="16">
        <v>307578</v>
      </c>
      <c r="AG71" s="16">
        <v>320093</v>
      </c>
      <c r="AH71" s="16">
        <v>336146</v>
      </c>
      <c r="AI71" s="16">
        <v>301395</v>
      </c>
      <c r="AJ71" s="16">
        <v>298431</v>
      </c>
      <c r="AK71" s="16">
        <v>345346</v>
      </c>
      <c r="AL71" s="16">
        <v>364776</v>
      </c>
      <c r="AM71" s="16">
        <v>370394</v>
      </c>
      <c r="AN71" s="16">
        <v>353641</v>
      </c>
      <c r="AO71" s="16">
        <v>392643</v>
      </c>
      <c r="AP71" s="16">
        <v>392733</v>
      </c>
      <c r="AQ71" s="16">
        <v>394699</v>
      </c>
      <c r="AR71" s="16">
        <v>427424</v>
      </c>
      <c r="AS71" s="16">
        <v>432719</v>
      </c>
      <c r="AT71" s="16">
        <v>437723</v>
      </c>
      <c r="AU71" s="16">
        <v>433776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D9BF-A271-4453-8AE2-AD99D28AA540}">
  <dimension ref="B2:AW60"/>
  <sheetViews>
    <sheetView zoomScale="113" zoomScaleNormal="92" workbookViewId="0">
      <pane xSplit="3" ySplit="7" topLeftCell="AQ24" activePane="bottomRight" state="frozen"/>
      <selection pane="topRight" activeCell="D1" sqref="D1"/>
      <selection pane="bottomLeft" activeCell="A8" sqref="A8"/>
      <selection pane="bottomRight" activeCell="AV46" sqref="AV46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356</v>
      </c>
    </row>
    <row r="4" spans="2:49" ht="15" customHeight="1">
      <c r="B4" s="23" t="s">
        <v>354</v>
      </c>
    </row>
    <row r="5" spans="2:49" ht="10" customHeight="1">
      <c r="D5" s="26"/>
      <c r="E5" s="26"/>
      <c r="F5" s="26"/>
      <c r="G5" s="26"/>
    </row>
    <row r="6" spans="2:49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35330</v>
      </c>
      <c r="E8" s="35">
        <v>35026</v>
      </c>
      <c r="F8" s="35">
        <v>35481</v>
      </c>
      <c r="G8" s="35">
        <v>36590</v>
      </c>
      <c r="H8" s="35">
        <v>33904</v>
      </c>
      <c r="I8" s="35">
        <v>33294</v>
      </c>
      <c r="J8" s="35">
        <v>31396</v>
      </c>
      <c r="K8" s="35">
        <v>33242</v>
      </c>
      <c r="L8" s="35">
        <v>31975</v>
      </c>
      <c r="M8" s="36">
        <v>31568</v>
      </c>
      <c r="N8" s="36">
        <v>34064</v>
      </c>
      <c r="O8" s="36">
        <v>35209</v>
      </c>
      <c r="P8" s="35">
        <v>34697</v>
      </c>
      <c r="Q8" s="36">
        <v>32467</v>
      </c>
      <c r="R8" s="36">
        <v>34398</v>
      </c>
      <c r="S8" s="36">
        <v>35482</v>
      </c>
      <c r="T8" s="35">
        <v>35079</v>
      </c>
      <c r="U8" s="36">
        <v>40209</v>
      </c>
      <c r="V8" s="36">
        <v>41423</v>
      </c>
      <c r="W8" s="36">
        <v>44967</v>
      </c>
      <c r="X8" s="35">
        <v>43714</v>
      </c>
      <c r="Y8" s="36">
        <v>46735</v>
      </c>
      <c r="Z8" s="36">
        <v>45013</v>
      </c>
      <c r="AA8" s="36">
        <v>40981</v>
      </c>
      <c r="AB8" s="35">
        <v>37940</v>
      </c>
      <c r="AC8" s="36">
        <v>32974</v>
      </c>
      <c r="AD8" s="36">
        <v>36857</v>
      </c>
      <c r="AE8" s="36">
        <v>42456</v>
      </c>
      <c r="AF8" s="35">
        <v>39788</v>
      </c>
      <c r="AG8" s="36">
        <v>45550</v>
      </c>
      <c r="AH8" s="36">
        <v>40969</v>
      </c>
      <c r="AI8" s="36">
        <v>47704</v>
      </c>
      <c r="AJ8" s="35">
        <v>38315</v>
      </c>
      <c r="AK8" s="36">
        <v>41464</v>
      </c>
      <c r="AL8" s="36">
        <v>37657</v>
      </c>
      <c r="AM8" s="36">
        <v>48019</v>
      </c>
      <c r="AN8" s="35">
        <v>39406</v>
      </c>
      <c r="AO8" s="36">
        <v>42136</v>
      </c>
      <c r="AP8" s="36">
        <v>35366</v>
      </c>
      <c r="AQ8" s="36">
        <v>46051</v>
      </c>
      <c r="AR8" s="35">
        <v>33944</v>
      </c>
      <c r="AS8" s="35">
        <v>41566</v>
      </c>
      <c r="AT8" s="35">
        <v>41296</v>
      </c>
      <c r="AU8" s="35">
        <v>39156</v>
      </c>
      <c r="AV8" s="35">
        <v>39723</v>
      </c>
      <c r="AW8" s="35">
        <v>41704</v>
      </c>
    </row>
    <row r="9" spans="2:49" ht="15" customHeight="1" outlineLevel="1">
      <c r="B9" s="37" t="s">
        <v>198</v>
      </c>
      <c r="C9" s="38"/>
      <c r="D9" s="39">
        <v>35330</v>
      </c>
      <c r="E9" s="39">
        <v>35026</v>
      </c>
      <c r="F9" s="39">
        <v>35481</v>
      </c>
      <c r="G9" s="39">
        <v>36590</v>
      </c>
      <c r="H9" s="39">
        <v>33904</v>
      </c>
      <c r="I9" s="39">
        <v>33294</v>
      </c>
      <c r="J9" s="39">
        <v>31396</v>
      </c>
      <c r="K9" s="39">
        <v>33238</v>
      </c>
      <c r="L9" s="39">
        <v>31838</v>
      </c>
      <c r="M9" s="40">
        <v>31505</v>
      </c>
      <c r="N9" s="40">
        <v>33975</v>
      </c>
      <c r="O9" s="40">
        <v>35080</v>
      </c>
      <c r="P9" s="39">
        <v>34640</v>
      </c>
      <c r="Q9" s="40">
        <v>32423</v>
      </c>
      <c r="R9" s="40">
        <v>34354</v>
      </c>
      <c r="S9" s="40">
        <v>35356</v>
      </c>
      <c r="T9" s="39">
        <v>35034</v>
      </c>
      <c r="U9" s="40">
        <v>40015</v>
      </c>
      <c r="V9" s="40">
        <v>41370</v>
      </c>
      <c r="W9" s="40">
        <v>45189</v>
      </c>
      <c r="X9" s="39">
        <v>43671</v>
      </c>
      <c r="Y9" s="40">
        <v>46670</v>
      </c>
      <c r="Z9" s="40">
        <v>44940</v>
      </c>
      <c r="AA9" s="40">
        <v>40686</v>
      </c>
      <c r="AB9" s="39">
        <v>37911</v>
      </c>
      <c r="AC9" s="40">
        <v>32954</v>
      </c>
      <c r="AD9" s="40">
        <v>36822</v>
      </c>
      <c r="AE9" s="40">
        <v>42429</v>
      </c>
      <c r="AF9" s="39">
        <v>39684</v>
      </c>
      <c r="AG9" s="40">
        <v>44913</v>
      </c>
      <c r="AH9" s="40">
        <v>40998</v>
      </c>
      <c r="AI9" s="40">
        <v>45385</v>
      </c>
      <c r="AJ9" s="39">
        <v>38060</v>
      </c>
      <c r="AK9" s="40">
        <v>41320</v>
      </c>
      <c r="AL9" s="40">
        <v>37469</v>
      </c>
      <c r="AM9" s="40">
        <v>47462</v>
      </c>
      <c r="AN9" s="39">
        <v>37361</v>
      </c>
      <c r="AO9" s="40">
        <v>41736</v>
      </c>
      <c r="AP9" s="40">
        <v>35052</v>
      </c>
      <c r="AQ9" s="40">
        <v>41551</v>
      </c>
      <c r="AR9" s="39">
        <v>33795</v>
      </c>
      <c r="AS9" s="39">
        <v>39617</v>
      </c>
      <c r="AT9" s="39">
        <v>39874</v>
      </c>
      <c r="AU9" s="39">
        <v>38707</v>
      </c>
      <c r="AV9" s="39">
        <v>39508</v>
      </c>
      <c r="AW9" s="39">
        <v>41293</v>
      </c>
    </row>
    <row r="10" spans="2:49" ht="15" customHeight="1" outlineLevel="1">
      <c r="B10" s="37" t="s">
        <v>199</v>
      </c>
      <c r="C10" s="38"/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4</v>
      </c>
      <c r="L10" s="39">
        <v>137</v>
      </c>
      <c r="M10" s="40">
        <v>63</v>
      </c>
      <c r="N10" s="40">
        <v>89</v>
      </c>
      <c r="O10" s="40">
        <v>129</v>
      </c>
      <c r="P10" s="39">
        <v>57</v>
      </c>
      <c r="Q10" s="40">
        <v>44</v>
      </c>
      <c r="R10" s="40">
        <v>44</v>
      </c>
      <c r="S10" s="40">
        <v>126</v>
      </c>
      <c r="T10" s="39">
        <v>45</v>
      </c>
      <c r="U10" s="40">
        <v>194</v>
      </c>
      <c r="V10" s="40">
        <v>53</v>
      </c>
      <c r="W10" s="40">
        <v>-222</v>
      </c>
      <c r="X10" s="39">
        <v>43</v>
      </c>
      <c r="Y10" s="40">
        <v>65</v>
      </c>
      <c r="Z10" s="40">
        <v>73</v>
      </c>
      <c r="AA10" s="40">
        <v>295</v>
      </c>
      <c r="AB10" s="39">
        <v>29</v>
      </c>
      <c r="AC10" s="40">
        <v>20</v>
      </c>
      <c r="AD10" s="40">
        <v>35</v>
      </c>
      <c r="AE10" s="40">
        <v>27</v>
      </c>
      <c r="AF10" s="39">
        <v>104</v>
      </c>
      <c r="AG10" s="40">
        <v>637</v>
      </c>
      <c r="AH10" s="40">
        <v>-29</v>
      </c>
      <c r="AI10" s="40">
        <v>2319</v>
      </c>
      <c r="AJ10" s="39">
        <v>255</v>
      </c>
      <c r="AK10" s="40">
        <v>144</v>
      </c>
      <c r="AL10" s="40">
        <v>188</v>
      </c>
      <c r="AM10" s="40">
        <v>557</v>
      </c>
      <c r="AN10" s="39">
        <v>2045</v>
      </c>
      <c r="AO10" s="40">
        <v>400</v>
      </c>
      <c r="AP10" s="40">
        <v>314</v>
      </c>
      <c r="AQ10" s="40">
        <v>4500</v>
      </c>
      <c r="AR10" s="39">
        <v>149</v>
      </c>
      <c r="AS10" s="39">
        <v>1949</v>
      </c>
      <c r="AT10" s="39">
        <v>1422</v>
      </c>
      <c r="AU10" s="39">
        <v>449</v>
      </c>
      <c r="AV10" s="39">
        <v>215</v>
      </c>
      <c r="AW10" s="39">
        <v>411</v>
      </c>
    </row>
    <row r="11" spans="2:49" ht="15" customHeight="1">
      <c r="B11" s="33" t="s">
        <v>200</v>
      </c>
      <c r="C11" s="34"/>
      <c r="D11" s="35">
        <v>-22203</v>
      </c>
      <c r="E11" s="35">
        <v>-22684</v>
      </c>
      <c r="F11" s="35">
        <v>-23584</v>
      </c>
      <c r="G11" s="35">
        <v>-22265</v>
      </c>
      <c r="H11" s="35">
        <v>-20477</v>
      </c>
      <c r="I11" s="35">
        <v>-21303</v>
      </c>
      <c r="J11" s="35">
        <v>-20225</v>
      </c>
      <c r="K11" s="35">
        <v>-21393</v>
      </c>
      <c r="L11" s="35">
        <v>-21916</v>
      </c>
      <c r="M11" s="36">
        <v>-22838</v>
      </c>
      <c r="N11" s="36">
        <v>-23654</v>
      </c>
      <c r="O11" s="36">
        <v>-23719</v>
      </c>
      <c r="P11" s="35">
        <v>-23041</v>
      </c>
      <c r="Q11" s="36">
        <v>-20870</v>
      </c>
      <c r="R11" s="36">
        <v>-23083</v>
      </c>
      <c r="S11" s="36">
        <v>-23741</v>
      </c>
      <c r="T11" s="35">
        <v>-25607</v>
      </c>
      <c r="U11" s="36">
        <v>-26785</v>
      </c>
      <c r="V11" s="36">
        <v>-27713</v>
      </c>
      <c r="W11" s="36">
        <v>-29958</v>
      </c>
      <c r="X11" s="35">
        <v>-30323</v>
      </c>
      <c r="Y11" s="36">
        <v>-33537</v>
      </c>
      <c r="Z11" s="36">
        <v>-31579</v>
      </c>
      <c r="AA11" s="36">
        <v>-29761</v>
      </c>
      <c r="AB11" s="35">
        <v>-26767</v>
      </c>
      <c r="AC11" s="36">
        <v>-23483</v>
      </c>
      <c r="AD11" s="36">
        <v>-25316</v>
      </c>
      <c r="AE11" s="36">
        <v>-27687</v>
      </c>
      <c r="AF11" s="35">
        <v>-27734</v>
      </c>
      <c r="AG11" s="36">
        <v>-30908</v>
      </c>
      <c r="AH11" s="36">
        <v>-29070</v>
      </c>
      <c r="AI11" s="36">
        <v>-29893</v>
      </c>
      <c r="AJ11" s="35">
        <v>-27756</v>
      </c>
      <c r="AK11" s="36">
        <v>-29277</v>
      </c>
      <c r="AL11" s="36">
        <v>-28205</v>
      </c>
      <c r="AM11" s="36">
        <v>-31581</v>
      </c>
      <c r="AN11" s="35">
        <v>-30088</v>
      </c>
      <c r="AO11" s="36">
        <v>-30484</v>
      </c>
      <c r="AP11" s="36">
        <v>-26341</v>
      </c>
      <c r="AQ11" s="36">
        <v>-28512</v>
      </c>
      <c r="AR11" s="35">
        <v>-28259</v>
      </c>
      <c r="AS11" s="35">
        <v>-30252</v>
      </c>
      <c r="AT11" s="35">
        <v>-31826</v>
      </c>
      <c r="AU11" s="35">
        <v>-30471</v>
      </c>
      <c r="AV11" s="35">
        <v>-29736</v>
      </c>
      <c r="AW11" s="35">
        <v>-30210</v>
      </c>
    </row>
    <row r="12" spans="2:49" ht="15" customHeight="1" outlineLevel="1">
      <c r="B12" s="37" t="s">
        <v>201</v>
      </c>
      <c r="C12" s="38"/>
      <c r="D12" s="39">
        <v>-22203</v>
      </c>
      <c r="E12" s="39">
        <v>-22684</v>
      </c>
      <c r="F12" s="39">
        <v>-23584</v>
      </c>
      <c r="G12" s="39">
        <v>-22265</v>
      </c>
      <c r="H12" s="39">
        <v>-20477</v>
      </c>
      <c r="I12" s="39">
        <v>-21303</v>
      </c>
      <c r="J12" s="39">
        <v>-20225</v>
      </c>
      <c r="K12" s="39">
        <v>-21393</v>
      </c>
      <c r="L12" s="39">
        <v>-21916</v>
      </c>
      <c r="M12" s="39">
        <v>-22838</v>
      </c>
      <c r="N12" s="39">
        <v>-23654</v>
      </c>
      <c r="O12" s="39">
        <v>-23719</v>
      </c>
      <c r="P12" s="39">
        <v>-23041</v>
      </c>
      <c r="Q12" s="39">
        <v>-20870</v>
      </c>
      <c r="R12" s="39">
        <v>-23083</v>
      </c>
      <c r="S12" s="39">
        <v>-23741</v>
      </c>
      <c r="T12" s="39">
        <v>-25607</v>
      </c>
      <c r="U12" s="39">
        <v>-26785</v>
      </c>
      <c r="V12" s="39">
        <v>-27713</v>
      </c>
      <c r="W12" s="39">
        <v>-29958</v>
      </c>
      <c r="X12" s="39">
        <v>-30323</v>
      </c>
      <c r="Y12" s="39">
        <v>-33537</v>
      </c>
      <c r="Z12" s="39">
        <v>-31579</v>
      </c>
      <c r="AA12" s="39">
        <v>-29761</v>
      </c>
      <c r="AB12" s="39">
        <v>-26767</v>
      </c>
      <c r="AC12" s="39">
        <v>-23483</v>
      </c>
      <c r="AD12" s="39">
        <v>-25316</v>
      </c>
      <c r="AE12" s="39">
        <v>-27687</v>
      </c>
      <c r="AF12" s="39">
        <v>-27734</v>
      </c>
      <c r="AG12" s="39">
        <v>-30908</v>
      </c>
      <c r="AH12" s="39">
        <v>-29070</v>
      </c>
      <c r="AI12" s="39">
        <v>-29893</v>
      </c>
      <c r="AJ12" s="39">
        <v>-27756</v>
      </c>
      <c r="AK12" s="39">
        <v>-29277</v>
      </c>
      <c r="AL12" s="39">
        <v>-28205</v>
      </c>
      <c r="AM12" s="39">
        <v>-31581</v>
      </c>
      <c r="AN12" s="39">
        <v>-30088</v>
      </c>
      <c r="AO12" s="39">
        <v>-30484</v>
      </c>
      <c r="AP12" s="39">
        <v>-26341</v>
      </c>
      <c r="AQ12" s="39">
        <v>-28512</v>
      </c>
      <c r="AR12" s="39">
        <v>-28259</v>
      </c>
      <c r="AS12" s="39">
        <v>-30252</v>
      </c>
      <c r="AT12" s="39">
        <v>-31826</v>
      </c>
      <c r="AU12" s="39">
        <v>-30471</v>
      </c>
      <c r="AV12" s="39">
        <v>-29736</v>
      </c>
      <c r="AW12" s="39">
        <v>-30210</v>
      </c>
    </row>
    <row r="13" spans="2:49" ht="15" customHeight="1">
      <c r="B13" s="41" t="s">
        <v>202</v>
      </c>
      <c r="C13" s="42"/>
      <c r="D13" s="43">
        <v>13127</v>
      </c>
      <c r="E13" s="43">
        <v>12342</v>
      </c>
      <c r="F13" s="43">
        <v>11897</v>
      </c>
      <c r="G13" s="43">
        <v>14325</v>
      </c>
      <c r="H13" s="43">
        <v>13427</v>
      </c>
      <c r="I13" s="43">
        <v>11991</v>
      </c>
      <c r="J13" s="43">
        <v>11171</v>
      </c>
      <c r="K13" s="43">
        <v>11849</v>
      </c>
      <c r="L13" s="43">
        <v>10059</v>
      </c>
      <c r="M13" s="43">
        <v>8730</v>
      </c>
      <c r="N13" s="43">
        <v>10410</v>
      </c>
      <c r="O13" s="43">
        <v>11490</v>
      </c>
      <c r="P13" s="43">
        <v>11656</v>
      </c>
      <c r="Q13" s="43">
        <v>11597</v>
      </c>
      <c r="R13" s="43">
        <v>11315</v>
      </c>
      <c r="S13" s="43">
        <v>11741</v>
      </c>
      <c r="T13" s="43">
        <v>9472</v>
      </c>
      <c r="U13" s="43">
        <v>13424</v>
      </c>
      <c r="V13" s="43">
        <v>13710</v>
      </c>
      <c r="W13" s="43">
        <v>15009</v>
      </c>
      <c r="X13" s="43">
        <v>13391</v>
      </c>
      <c r="Y13" s="43">
        <v>13198</v>
      </c>
      <c r="Z13" s="43">
        <v>13434</v>
      </c>
      <c r="AA13" s="43">
        <v>11220</v>
      </c>
      <c r="AB13" s="43">
        <v>11173</v>
      </c>
      <c r="AC13" s="43">
        <v>9491</v>
      </c>
      <c r="AD13" s="43">
        <v>11541</v>
      </c>
      <c r="AE13" s="43">
        <v>14769</v>
      </c>
      <c r="AF13" s="43">
        <v>12054</v>
      </c>
      <c r="AG13" s="43">
        <v>14642</v>
      </c>
      <c r="AH13" s="43">
        <v>11899</v>
      </c>
      <c r="AI13" s="43">
        <v>17811</v>
      </c>
      <c r="AJ13" s="43">
        <v>10559</v>
      </c>
      <c r="AK13" s="43">
        <v>12187</v>
      </c>
      <c r="AL13" s="43">
        <v>9452</v>
      </c>
      <c r="AM13" s="43">
        <v>16438</v>
      </c>
      <c r="AN13" s="43">
        <v>9318</v>
      </c>
      <c r="AO13" s="43">
        <v>11652</v>
      </c>
      <c r="AP13" s="43">
        <v>9025</v>
      </c>
      <c r="AQ13" s="43">
        <v>17539</v>
      </c>
      <c r="AR13" s="43">
        <v>5685</v>
      </c>
      <c r="AS13" s="43">
        <v>11314</v>
      </c>
      <c r="AT13" s="43">
        <v>9470</v>
      </c>
      <c r="AU13" s="43">
        <v>8685</v>
      </c>
      <c r="AV13" s="43">
        <v>9987</v>
      </c>
      <c r="AW13" s="43">
        <v>11494</v>
      </c>
    </row>
    <row r="14" spans="2:49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</row>
    <row r="15" spans="2:49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2:49" ht="15" customHeight="1">
      <c r="B16" s="33" t="s">
        <v>203</v>
      </c>
      <c r="C16" s="34"/>
      <c r="D16" s="35">
        <v>-4133</v>
      </c>
      <c r="E16" s="35">
        <v>-3889</v>
      </c>
      <c r="F16" s="35">
        <v>-3627</v>
      </c>
      <c r="G16" s="35">
        <v>-3703</v>
      </c>
      <c r="H16" s="35">
        <v>-3623</v>
      </c>
      <c r="I16" s="35">
        <v>-3926</v>
      </c>
      <c r="J16" s="35">
        <v>-3641</v>
      </c>
      <c r="K16" s="35">
        <v>-3771</v>
      </c>
      <c r="L16" s="35">
        <v>-3354</v>
      </c>
      <c r="M16" s="35">
        <v>-4280</v>
      </c>
      <c r="N16" s="35">
        <v>-4202</v>
      </c>
      <c r="O16" s="35">
        <v>-4732</v>
      </c>
      <c r="P16" s="35">
        <v>-4302</v>
      </c>
      <c r="Q16" s="35">
        <v>-3994</v>
      </c>
      <c r="R16" s="35">
        <v>-3825</v>
      </c>
      <c r="S16" s="35">
        <v>-4261</v>
      </c>
      <c r="T16" s="35">
        <v>-4301</v>
      </c>
      <c r="U16" s="35">
        <v>-4134</v>
      </c>
      <c r="V16" s="35">
        <v>-4240</v>
      </c>
      <c r="W16" s="35">
        <v>-4131</v>
      </c>
      <c r="X16" s="35">
        <v>-4244</v>
      </c>
      <c r="Y16" s="35">
        <v>-4208</v>
      </c>
      <c r="Z16" s="35">
        <v>-4352</v>
      </c>
      <c r="AA16" s="35">
        <v>-3996</v>
      </c>
      <c r="AB16" s="35">
        <v>-4057</v>
      </c>
      <c r="AC16" s="35">
        <v>-3718</v>
      </c>
      <c r="AD16" s="35">
        <v>-3870</v>
      </c>
      <c r="AE16" s="35">
        <v>-4276</v>
      </c>
      <c r="AF16" s="35">
        <v>-4410</v>
      </c>
      <c r="AG16" s="35">
        <v>-4738</v>
      </c>
      <c r="AH16" s="35">
        <v>-4217</v>
      </c>
      <c r="AI16" s="35">
        <v>-4667</v>
      </c>
      <c r="AJ16" s="35">
        <v>-4223</v>
      </c>
      <c r="AK16" s="35">
        <v>-4303</v>
      </c>
      <c r="AL16" s="35">
        <v>-4495</v>
      </c>
      <c r="AM16" s="35">
        <v>-5107</v>
      </c>
      <c r="AN16" s="35">
        <v>-5248</v>
      </c>
      <c r="AO16" s="35">
        <v>-5280</v>
      </c>
      <c r="AP16" s="35">
        <v>-5142</v>
      </c>
      <c r="AQ16" s="35">
        <v>-4919</v>
      </c>
      <c r="AR16" s="35">
        <v>-4970</v>
      </c>
      <c r="AS16" s="35">
        <v>-5429</v>
      </c>
      <c r="AT16" s="35">
        <v>-5606</v>
      </c>
      <c r="AU16" s="35">
        <v>-5691</v>
      </c>
      <c r="AV16" s="35">
        <v>-5841</v>
      </c>
      <c r="AW16" s="35">
        <v>-6346</v>
      </c>
    </row>
    <row r="17" spans="2:49" ht="15" customHeight="1" outlineLevel="1">
      <c r="B17" s="37" t="s">
        <v>204</v>
      </c>
      <c r="C17" s="38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</row>
    <row r="18" spans="2:49" ht="15" customHeight="1" outlineLevel="1">
      <c r="B18" s="37" t="s">
        <v>205</v>
      </c>
      <c r="C18" s="38"/>
      <c r="D18" s="39">
        <v>-3439</v>
      </c>
      <c r="E18" s="39">
        <v>-3824</v>
      </c>
      <c r="F18" s="39">
        <v>-3623</v>
      </c>
      <c r="G18" s="39">
        <v>-3679</v>
      </c>
      <c r="H18" s="39">
        <v>-3360</v>
      </c>
      <c r="I18" s="39">
        <v>-3799</v>
      </c>
      <c r="J18" s="39">
        <v>-3555</v>
      </c>
      <c r="K18" s="39">
        <v>-3767</v>
      </c>
      <c r="L18" s="39">
        <v>-3335</v>
      </c>
      <c r="M18" s="39">
        <v>-4076</v>
      </c>
      <c r="N18" s="39">
        <v>-4188</v>
      </c>
      <c r="O18" s="39">
        <v>-4889</v>
      </c>
      <c r="P18" s="39">
        <v>-4188</v>
      </c>
      <c r="Q18" s="39">
        <v>-4058</v>
      </c>
      <c r="R18" s="39">
        <v>-3804</v>
      </c>
      <c r="S18" s="39">
        <v>-4238</v>
      </c>
      <c r="T18" s="39">
        <v>-4277</v>
      </c>
      <c r="U18" s="39">
        <v>-4158</v>
      </c>
      <c r="V18" s="39">
        <v>-4238</v>
      </c>
      <c r="W18" s="39">
        <v>-4131</v>
      </c>
      <c r="X18" s="39">
        <v>-4244</v>
      </c>
      <c r="Y18" s="39">
        <v>-4190</v>
      </c>
      <c r="Z18" s="39">
        <v>-4352</v>
      </c>
      <c r="AA18" s="39">
        <v>-3996</v>
      </c>
      <c r="AB18" s="39">
        <v>-4057</v>
      </c>
      <c r="AC18" s="39">
        <v>-3718</v>
      </c>
      <c r="AD18" s="39">
        <v>-3870</v>
      </c>
      <c r="AE18" s="39">
        <v>-4276</v>
      </c>
      <c r="AF18" s="39">
        <v>-4410</v>
      </c>
      <c r="AG18" s="39">
        <v>-4738</v>
      </c>
      <c r="AH18" s="39">
        <v>-4217</v>
      </c>
      <c r="AI18" s="39">
        <v>-4667</v>
      </c>
      <c r="AJ18" s="39">
        <v>-4223</v>
      </c>
      <c r="AK18" s="39">
        <v>-4303</v>
      </c>
      <c r="AL18" s="39">
        <v>-4495</v>
      </c>
      <c r="AM18" s="39">
        <v>-5107</v>
      </c>
      <c r="AN18" s="39">
        <v>-5248</v>
      </c>
      <c r="AO18" s="39">
        <v>-5280</v>
      </c>
      <c r="AP18" s="39">
        <v>-5142</v>
      </c>
      <c r="AQ18" s="39">
        <v>-4919</v>
      </c>
      <c r="AR18" s="39">
        <v>-4970</v>
      </c>
      <c r="AS18" s="39">
        <v>-5429</v>
      </c>
      <c r="AT18" s="39">
        <v>-5606</v>
      </c>
      <c r="AU18" s="39">
        <v>-5691</v>
      </c>
      <c r="AV18" s="39">
        <v>-5841</v>
      </c>
      <c r="AW18" s="39">
        <v>-6346</v>
      </c>
    </row>
    <row r="19" spans="2:49" ht="15" customHeight="1" outlineLevel="1">
      <c r="B19" s="37" t="s">
        <v>206</v>
      </c>
      <c r="C19" s="38"/>
      <c r="D19" s="39">
        <v>-694</v>
      </c>
      <c r="E19" s="39">
        <v>-65</v>
      </c>
      <c r="F19" s="39">
        <v>-4</v>
      </c>
      <c r="G19" s="39">
        <v>-24</v>
      </c>
      <c r="H19" s="39">
        <v>-263</v>
      </c>
      <c r="I19" s="39">
        <v>-127</v>
      </c>
      <c r="J19" s="39">
        <v>-86</v>
      </c>
      <c r="K19" s="39">
        <v>-4</v>
      </c>
      <c r="L19" s="39">
        <v>-19</v>
      </c>
      <c r="M19" s="39">
        <v>-204</v>
      </c>
      <c r="N19" s="39">
        <v>-14</v>
      </c>
      <c r="O19" s="39">
        <v>157</v>
      </c>
      <c r="P19" s="39">
        <v>-114</v>
      </c>
      <c r="Q19" s="39">
        <v>64</v>
      </c>
      <c r="R19" s="39">
        <v>-21</v>
      </c>
      <c r="S19" s="39">
        <v>-23</v>
      </c>
      <c r="T19" s="39">
        <v>-24</v>
      </c>
      <c r="U19" s="39">
        <v>24</v>
      </c>
      <c r="V19" s="39">
        <v>-2</v>
      </c>
      <c r="W19" s="39">
        <v>0</v>
      </c>
      <c r="X19" s="39">
        <v>0</v>
      </c>
      <c r="Y19" s="39">
        <v>-18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</row>
    <row r="20" spans="2:49" ht="15" customHeight="1">
      <c r="B20" s="41" t="s">
        <v>207</v>
      </c>
      <c r="C20" s="42"/>
      <c r="D20" s="43">
        <v>8994</v>
      </c>
      <c r="E20" s="43">
        <v>8453</v>
      </c>
      <c r="F20" s="43">
        <v>8270</v>
      </c>
      <c r="G20" s="43">
        <v>10622</v>
      </c>
      <c r="H20" s="43">
        <v>9804</v>
      </c>
      <c r="I20" s="43">
        <v>8065</v>
      </c>
      <c r="J20" s="43">
        <v>7530</v>
      </c>
      <c r="K20" s="43">
        <v>8078</v>
      </c>
      <c r="L20" s="43">
        <v>6705</v>
      </c>
      <c r="M20" s="43">
        <v>4450</v>
      </c>
      <c r="N20" s="43">
        <v>6208</v>
      </c>
      <c r="O20" s="43">
        <v>6758</v>
      </c>
      <c r="P20" s="43">
        <v>7354</v>
      </c>
      <c r="Q20" s="43">
        <v>7603</v>
      </c>
      <c r="R20" s="43">
        <v>7490</v>
      </c>
      <c r="S20" s="43">
        <v>7480</v>
      </c>
      <c r="T20" s="43">
        <v>5171</v>
      </c>
      <c r="U20" s="43">
        <v>9290</v>
      </c>
      <c r="V20" s="43">
        <v>9470</v>
      </c>
      <c r="W20" s="43">
        <v>10878</v>
      </c>
      <c r="X20" s="43">
        <v>9147</v>
      </c>
      <c r="Y20" s="43">
        <v>8990</v>
      </c>
      <c r="Z20" s="43">
        <v>9082</v>
      </c>
      <c r="AA20" s="43">
        <v>7224</v>
      </c>
      <c r="AB20" s="43">
        <v>7116</v>
      </c>
      <c r="AC20" s="43">
        <v>5773</v>
      </c>
      <c r="AD20" s="43">
        <v>7671</v>
      </c>
      <c r="AE20" s="43">
        <v>10493</v>
      </c>
      <c r="AF20" s="43">
        <v>7644</v>
      </c>
      <c r="AG20" s="43">
        <v>9904</v>
      </c>
      <c r="AH20" s="43">
        <v>7682</v>
      </c>
      <c r="AI20" s="43">
        <v>13144</v>
      </c>
      <c r="AJ20" s="43">
        <v>6336</v>
      </c>
      <c r="AK20" s="43">
        <v>7884</v>
      </c>
      <c r="AL20" s="43">
        <v>4957</v>
      </c>
      <c r="AM20" s="43">
        <v>11331</v>
      </c>
      <c r="AN20" s="43">
        <v>4070</v>
      </c>
      <c r="AO20" s="43">
        <v>6372</v>
      </c>
      <c r="AP20" s="43">
        <v>3883</v>
      </c>
      <c r="AQ20" s="43">
        <v>12620</v>
      </c>
      <c r="AR20" s="43">
        <v>715</v>
      </c>
      <c r="AS20" s="43">
        <v>5885</v>
      </c>
      <c r="AT20" s="43">
        <v>3864</v>
      </c>
      <c r="AU20" s="43">
        <v>2994</v>
      </c>
      <c r="AV20" s="43">
        <v>4146</v>
      </c>
      <c r="AW20" s="43">
        <v>5148</v>
      </c>
    </row>
    <row r="21" spans="2:49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W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</row>
    <row r="22" spans="2:49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2:49" ht="15" customHeight="1">
      <c r="B23" s="41" t="s">
        <v>120</v>
      </c>
      <c r="C23" s="42"/>
      <c r="D23" s="43">
        <f t="shared" ref="D23:AR23" si="43">+D20+D33+D47</f>
        <v>11612</v>
      </c>
      <c r="E23" s="43">
        <f t="shared" si="43"/>
        <v>11232</v>
      </c>
      <c r="F23" s="43">
        <f t="shared" si="43"/>
        <v>9339</v>
      </c>
      <c r="G23" s="43">
        <f t="shared" si="43"/>
        <v>13102</v>
      </c>
      <c r="H23" s="43">
        <f t="shared" si="43"/>
        <v>13130</v>
      </c>
      <c r="I23" s="43">
        <f t="shared" si="43"/>
        <v>10256</v>
      </c>
      <c r="J23" s="43">
        <f t="shared" si="43"/>
        <v>9757</v>
      </c>
      <c r="K23" s="43">
        <f>+K20+K33+K47</f>
        <v>10455</v>
      </c>
      <c r="L23" s="43">
        <f t="shared" si="43"/>
        <v>9253</v>
      </c>
      <c r="M23" s="43">
        <f t="shared" si="43"/>
        <v>7064</v>
      </c>
      <c r="N23" s="43">
        <f t="shared" si="43"/>
        <v>8865</v>
      </c>
      <c r="O23" s="43">
        <f t="shared" si="43"/>
        <v>9040</v>
      </c>
      <c r="P23" s="43">
        <f t="shared" si="43"/>
        <v>10136</v>
      </c>
      <c r="Q23" s="43">
        <f t="shared" si="43"/>
        <v>9793</v>
      </c>
      <c r="R23" s="43">
        <f t="shared" si="43"/>
        <v>10136</v>
      </c>
      <c r="S23" s="43">
        <f t="shared" si="43"/>
        <v>10338</v>
      </c>
      <c r="T23" s="43">
        <f t="shared" si="43"/>
        <v>8009</v>
      </c>
      <c r="U23" s="43">
        <f t="shared" si="43"/>
        <v>12075</v>
      </c>
      <c r="V23" s="43">
        <f t="shared" si="43"/>
        <v>13842</v>
      </c>
      <c r="W23" s="43">
        <f t="shared" si="43"/>
        <v>14331</v>
      </c>
      <c r="X23" s="43">
        <f t="shared" si="43"/>
        <v>12502</v>
      </c>
      <c r="Y23" s="43">
        <f t="shared" si="43"/>
        <v>12657</v>
      </c>
      <c r="Z23" s="43">
        <f t="shared" si="43"/>
        <v>12722</v>
      </c>
      <c r="AA23" s="43">
        <f t="shared" si="43"/>
        <v>10818</v>
      </c>
      <c r="AB23" s="43">
        <f t="shared" si="43"/>
        <v>10438</v>
      </c>
      <c r="AC23" s="43">
        <f t="shared" si="43"/>
        <v>9025</v>
      </c>
      <c r="AD23" s="43">
        <f t="shared" si="43"/>
        <v>11075</v>
      </c>
      <c r="AE23" s="43">
        <f t="shared" si="43"/>
        <v>14117</v>
      </c>
      <c r="AF23" s="43">
        <f t="shared" si="43"/>
        <v>11732</v>
      </c>
      <c r="AG23" s="43">
        <f t="shared" si="43"/>
        <v>13896</v>
      </c>
      <c r="AH23" s="43">
        <f t="shared" si="43"/>
        <v>11327</v>
      </c>
      <c r="AI23" s="43">
        <f t="shared" si="43"/>
        <v>17066</v>
      </c>
      <c r="AJ23" s="43">
        <f t="shared" si="43"/>
        <v>9992</v>
      </c>
      <c r="AK23" s="43">
        <f t="shared" si="43"/>
        <v>11615</v>
      </c>
      <c r="AL23" s="43">
        <f t="shared" si="43"/>
        <v>8386</v>
      </c>
      <c r="AM23" s="43">
        <f t="shared" si="43"/>
        <v>14551</v>
      </c>
      <c r="AN23" s="43">
        <f t="shared" si="43"/>
        <v>7144</v>
      </c>
      <c r="AO23" s="43">
        <f t="shared" si="43"/>
        <v>10229</v>
      </c>
      <c r="AP23" s="43">
        <f t="shared" si="43"/>
        <v>7806</v>
      </c>
      <c r="AQ23" s="43">
        <f t="shared" si="43"/>
        <v>27196</v>
      </c>
      <c r="AR23" s="43">
        <f t="shared" si="43"/>
        <v>4120</v>
      </c>
      <c r="AS23" s="43">
        <f>+AS20+AS33+AS47</f>
        <v>9619</v>
      </c>
      <c r="AT23" s="43">
        <v>7779</v>
      </c>
      <c r="AU23" s="43">
        <v>12542</v>
      </c>
      <c r="AV23" s="43">
        <v>7917</v>
      </c>
      <c r="AW23" s="43">
        <v>9283</v>
      </c>
    </row>
    <row r="24" spans="2:49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</row>
    <row r="25" spans="2:49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2:49" ht="15" customHeight="1">
      <c r="B26" s="50" t="s">
        <v>208</v>
      </c>
      <c r="C26" s="34"/>
      <c r="D26" s="35">
        <v>-656</v>
      </c>
      <c r="E26" s="35">
        <v>-533</v>
      </c>
      <c r="F26" s="35">
        <v>-488</v>
      </c>
      <c r="G26" s="35">
        <v>-433</v>
      </c>
      <c r="H26" s="35">
        <v>-469</v>
      </c>
      <c r="I26" s="35">
        <v>-578</v>
      </c>
      <c r="J26" s="35">
        <v>-409</v>
      </c>
      <c r="K26" s="35">
        <v>-441</v>
      </c>
      <c r="L26" s="35">
        <v>-421</v>
      </c>
      <c r="M26" s="35">
        <v>-436</v>
      </c>
      <c r="N26" s="35">
        <v>-526</v>
      </c>
      <c r="O26" s="35">
        <v>-534</v>
      </c>
      <c r="P26" s="35">
        <v>-682</v>
      </c>
      <c r="Q26" s="35">
        <v>-785</v>
      </c>
      <c r="R26" s="35">
        <v>-801</v>
      </c>
      <c r="S26" s="35">
        <v>-797</v>
      </c>
      <c r="T26" s="35">
        <v>-716</v>
      </c>
      <c r="U26" s="35">
        <v>-1149</v>
      </c>
      <c r="V26" s="35">
        <v>-1158</v>
      </c>
      <c r="W26" s="35">
        <v>-1158</v>
      </c>
      <c r="X26" s="35">
        <v>-1287</v>
      </c>
      <c r="Y26" s="35">
        <v>-1260</v>
      </c>
      <c r="Z26" s="35">
        <v>-1277</v>
      </c>
      <c r="AA26" s="35">
        <v>-1282</v>
      </c>
      <c r="AB26" s="35">
        <v>-1207</v>
      </c>
      <c r="AC26" s="35">
        <v>-1135</v>
      </c>
      <c r="AD26" s="35">
        <v>-1034</v>
      </c>
      <c r="AE26" s="35">
        <v>-1100</v>
      </c>
      <c r="AF26" s="35">
        <v>-1060</v>
      </c>
      <c r="AG26" s="35">
        <v>-1006</v>
      </c>
      <c r="AH26" s="35">
        <v>-972</v>
      </c>
      <c r="AI26" s="35">
        <v>-1011</v>
      </c>
      <c r="AJ26" s="35">
        <v>-1100</v>
      </c>
      <c r="AK26" s="35">
        <v>-1167</v>
      </c>
      <c r="AL26" s="35">
        <v>-1232</v>
      </c>
      <c r="AM26" s="35">
        <v>-1670</v>
      </c>
      <c r="AN26" s="35">
        <v>-1788</v>
      </c>
      <c r="AO26" s="35">
        <v>-2024</v>
      </c>
      <c r="AP26" s="35">
        <v>-2186</v>
      </c>
      <c r="AQ26" s="35">
        <v>-2461</v>
      </c>
      <c r="AR26" s="35">
        <v>-2629</v>
      </c>
      <c r="AS26" s="35">
        <v>-2324</v>
      </c>
      <c r="AT26" s="35">
        <v>-2315</v>
      </c>
      <c r="AU26" s="35">
        <v>-2627</v>
      </c>
      <c r="AV26" s="35">
        <v>-2635</v>
      </c>
      <c r="AW26" s="35">
        <v>-2767</v>
      </c>
    </row>
    <row r="27" spans="2:49" ht="15" customHeight="1">
      <c r="B27" s="50" t="s">
        <v>209</v>
      </c>
      <c r="C27" s="34"/>
      <c r="D27" s="35">
        <v>59</v>
      </c>
      <c r="E27" s="35">
        <v>48</v>
      </c>
      <c r="F27" s="35">
        <v>35</v>
      </c>
      <c r="G27" s="35">
        <v>38</v>
      </c>
      <c r="H27" s="35">
        <v>30</v>
      </c>
      <c r="I27" s="35">
        <v>34</v>
      </c>
      <c r="J27" s="35">
        <v>95</v>
      </c>
      <c r="K27" s="35">
        <v>42</v>
      </c>
      <c r="L27" s="35">
        <v>41</v>
      </c>
      <c r="M27" s="35">
        <v>34</v>
      </c>
      <c r="N27" s="35">
        <v>43</v>
      </c>
      <c r="O27" s="35">
        <v>79</v>
      </c>
      <c r="P27" s="35">
        <v>47</v>
      </c>
      <c r="Q27" s="35">
        <v>54</v>
      </c>
      <c r="R27" s="35">
        <v>18</v>
      </c>
      <c r="S27" s="35">
        <v>35</v>
      </c>
      <c r="T27" s="35">
        <v>85</v>
      </c>
      <c r="U27" s="35">
        <v>49</v>
      </c>
      <c r="V27" s="35">
        <v>65</v>
      </c>
      <c r="W27" s="35">
        <v>30</v>
      </c>
      <c r="X27" s="35">
        <v>66</v>
      </c>
      <c r="Y27" s="35">
        <v>70</v>
      </c>
      <c r="Z27" s="35">
        <v>33</v>
      </c>
      <c r="AA27" s="35">
        <v>24</v>
      </c>
      <c r="AB27" s="35">
        <v>30</v>
      </c>
      <c r="AC27" s="35">
        <v>290</v>
      </c>
      <c r="AD27" s="35">
        <v>53</v>
      </c>
      <c r="AE27" s="35">
        <v>73</v>
      </c>
      <c r="AF27" s="35">
        <v>5</v>
      </c>
      <c r="AG27" s="35">
        <v>4</v>
      </c>
      <c r="AH27" s="35">
        <v>-1</v>
      </c>
      <c r="AI27" s="35">
        <v>12</v>
      </c>
      <c r="AJ27" s="35">
        <v>41</v>
      </c>
      <c r="AK27" s="35">
        <v>32</v>
      </c>
      <c r="AL27" s="35">
        <v>48</v>
      </c>
      <c r="AM27" s="35">
        <v>228</v>
      </c>
      <c r="AN27" s="35">
        <v>253</v>
      </c>
      <c r="AO27" s="35">
        <v>82</v>
      </c>
      <c r="AP27" s="35">
        <v>82</v>
      </c>
      <c r="AQ27" s="35">
        <v>43</v>
      </c>
      <c r="AR27" s="35">
        <v>186</v>
      </c>
      <c r="AS27" s="35">
        <v>183</v>
      </c>
      <c r="AT27" s="35">
        <v>8</v>
      </c>
      <c r="AU27" s="35">
        <v>64</v>
      </c>
      <c r="AV27" s="35">
        <v>74</v>
      </c>
      <c r="AW27" s="35">
        <v>50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144</v>
      </c>
      <c r="X28" s="35">
        <v>0</v>
      </c>
      <c r="Y28" s="35">
        <v>0</v>
      </c>
      <c r="Z28" s="35">
        <v>0</v>
      </c>
      <c r="AA28" s="35">
        <v>0</v>
      </c>
      <c r="AB28" s="35">
        <v>-1</v>
      </c>
      <c r="AC28" s="35">
        <v>0</v>
      </c>
      <c r="AD28" s="35">
        <v>0</v>
      </c>
      <c r="AE28" s="35">
        <v>0</v>
      </c>
      <c r="AF28" s="35">
        <v>0</v>
      </c>
      <c r="AG28" s="35">
        <v>-7</v>
      </c>
      <c r="AH28" s="35">
        <v>-10</v>
      </c>
      <c r="AI28" s="35">
        <v>-9</v>
      </c>
      <c r="AJ28" s="35">
        <v>0</v>
      </c>
      <c r="AK28" s="35">
        <v>0</v>
      </c>
      <c r="AL28" s="35">
        <v>-11</v>
      </c>
      <c r="AM28" s="35">
        <v>2</v>
      </c>
      <c r="AN28" s="35">
        <v>0</v>
      </c>
      <c r="AO28" s="35">
        <v>-7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-14</v>
      </c>
      <c r="AV28" s="35">
        <v>0</v>
      </c>
      <c r="AW28" s="35">
        <v>0</v>
      </c>
    </row>
    <row r="29" spans="2:49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</row>
    <row r="30" spans="2:49" ht="15" customHeight="1" outlineLevel="1">
      <c r="B30" s="50" t="s">
        <v>212</v>
      </c>
      <c r="C30" s="38"/>
      <c r="D30" s="35">
        <v>-31</v>
      </c>
      <c r="E30" s="35">
        <v>-236</v>
      </c>
      <c r="F30" s="35">
        <v>34</v>
      </c>
      <c r="G30" s="35">
        <v>-144</v>
      </c>
      <c r="H30" s="35">
        <v>-67</v>
      </c>
      <c r="I30" s="35">
        <v>-69</v>
      </c>
      <c r="J30" s="35">
        <v>61</v>
      </c>
      <c r="K30" s="35">
        <v>24</v>
      </c>
      <c r="L30" s="35">
        <v>-7</v>
      </c>
      <c r="M30" s="35">
        <v>205</v>
      </c>
      <c r="N30" s="35">
        <v>66</v>
      </c>
      <c r="O30" s="35">
        <v>118</v>
      </c>
      <c r="P30" s="35">
        <v>139</v>
      </c>
      <c r="Q30" s="35">
        <v>-37</v>
      </c>
      <c r="R30" s="35">
        <v>79</v>
      </c>
      <c r="S30" s="35">
        <v>52</v>
      </c>
      <c r="T30" s="35">
        <v>13</v>
      </c>
      <c r="U30" s="35">
        <v>32</v>
      </c>
      <c r="V30" s="35">
        <v>-2</v>
      </c>
      <c r="W30" s="35">
        <v>27</v>
      </c>
      <c r="X30" s="35">
        <v>48</v>
      </c>
      <c r="Y30" s="35">
        <v>79</v>
      </c>
      <c r="Z30" s="35">
        <v>-37</v>
      </c>
      <c r="AA30" s="35">
        <v>33</v>
      </c>
      <c r="AB30" s="35">
        <v>-119</v>
      </c>
      <c r="AC30" s="35">
        <v>-71</v>
      </c>
      <c r="AD30" s="35">
        <v>194</v>
      </c>
      <c r="AE30" s="35">
        <v>-46</v>
      </c>
      <c r="AF30" s="35">
        <v>135</v>
      </c>
      <c r="AG30" s="35">
        <v>113</v>
      </c>
      <c r="AH30" s="35">
        <v>-43</v>
      </c>
      <c r="AI30" s="35">
        <v>259</v>
      </c>
      <c r="AJ30" s="35">
        <v>291</v>
      </c>
      <c r="AK30" s="35">
        <v>-461</v>
      </c>
      <c r="AL30" s="35">
        <v>150</v>
      </c>
      <c r="AM30" s="35">
        <v>51</v>
      </c>
      <c r="AN30" s="35">
        <v>36</v>
      </c>
      <c r="AO30" s="35">
        <v>0</v>
      </c>
      <c r="AP30" s="35">
        <v>195</v>
      </c>
      <c r="AQ30" s="35">
        <v>-122</v>
      </c>
      <c r="AR30" s="35">
        <v>312</v>
      </c>
      <c r="AS30" s="35">
        <v>38</v>
      </c>
      <c r="AT30" s="35">
        <v>69</v>
      </c>
      <c r="AU30" s="35">
        <v>179</v>
      </c>
      <c r="AV30" s="35">
        <v>106</v>
      </c>
      <c r="AW30" s="35">
        <v>222</v>
      </c>
    </row>
    <row r="31" spans="2:49" ht="15" customHeight="1" outlineLevel="1">
      <c r="B31" s="37" t="s">
        <v>44</v>
      </c>
      <c r="C31" s="38"/>
      <c r="D31" s="39">
        <v>149</v>
      </c>
      <c r="E31" s="39">
        <v>14</v>
      </c>
      <c r="F31" s="39">
        <v>62</v>
      </c>
      <c r="G31" s="39">
        <v>31</v>
      </c>
      <c r="H31" s="39">
        <v>-72</v>
      </c>
      <c r="I31" s="39">
        <v>12</v>
      </c>
      <c r="J31" s="39">
        <v>118</v>
      </c>
      <c r="K31" s="39">
        <v>46</v>
      </c>
      <c r="L31" s="39">
        <v>-12</v>
      </c>
      <c r="M31" s="39">
        <v>198</v>
      </c>
      <c r="N31" s="39">
        <v>59</v>
      </c>
      <c r="O31" s="39">
        <v>113</v>
      </c>
      <c r="P31" s="39">
        <v>134</v>
      </c>
      <c r="Q31" s="39">
        <v>-42</v>
      </c>
      <c r="R31" s="39">
        <v>76</v>
      </c>
      <c r="S31" s="39">
        <v>46</v>
      </c>
      <c r="T31" s="39">
        <v>4</v>
      </c>
      <c r="U31" s="39">
        <v>27</v>
      </c>
      <c r="V31" s="39">
        <v>0</v>
      </c>
      <c r="W31" s="39">
        <v>27</v>
      </c>
      <c r="X31" s="39">
        <v>46</v>
      </c>
      <c r="Y31" s="39">
        <v>82</v>
      </c>
      <c r="Z31" s="39">
        <v>-39</v>
      </c>
      <c r="AA31" s="39">
        <v>37</v>
      </c>
      <c r="AB31" s="39">
        <v>-117</v>
      </c>
      <c r="AC31" s="39">
        <v>-72</v>
      </c>
      <c r="AD31" s="39">
        <v>192</v>
      </c>
      <c r="AE31" s="39">
        <v>-44</v>
      </c>
      <c r="AF31" s="39">
        <v>135</v>
      </c>
      <c r="AG31" s="39">
        <v>113</v>
      </c>
      <c r="AH31" s="39">
        <v>-42</v>
      </c>
      <c r="AI31" s="39">
        <v>136</v>
      </c>
      <c r="AJ31" s="39">
        <v>259</v>
      </c>
      <c r="AK31" s="39">
        <v>-469</v>
      </c>
      <c r="AL31" s="39">
        <v>153</v>
      </c>
      <c r="AM31" s="39">
        <v>42</v>
      </c>
      <c r="AN31" s="39">
        <v>43</v>
      </c>
      <c r="AO31" s="39">
        <v>11</v>
      </c>
      <c r="AP31" s="39">
        <v>195</v>
      </c>
      <c r="AQ31" s="39">
        <v>-95</v>
      </c>
      <c r="AR31" s="39">
        <v>324</v>
      </c>
      <c r="AS31" s="39">
        <v>61</v>
      </c>
      <c r="AT31" s="39">
        <v>88</v>
      </c>
      <c r="AU31" s="39">
        <v>85</v>
      </c>
      <c r="AV31" s="39">
        <v>44</v>
      </c>
      <c r="AW31" s="39">
        <v>223</v>
      </c>
    </row>
    <row r="32" spans="2:49" ht="15" customHeight="1">
      <c r="B32" s="37" t="s">
        <v>213</v>
      </c>
      <c r="C32" s="34"/>
      <c r="D32" s="39">
        <v>-180</v>
      </c>
      <c r="E32" s="39">
        <v>-250</v>
      </c>
      <c r="F32" s="39">
        <v>-28</v>
      </c>
      <c r="G32" s="39">
        <v>-175</v>
      </c>
      <c r="H32" s="39">
        <v>5</v>
      </c>
      <c r="I32" s="39">
        <v>-81</v>
      </c>
      <c r="J32" s="39">
        <v>-57</v>
      </c>
      <c r="K32" s="39">
        <v>-22</v>
      </c>
      <c r="L32" s="39">
        <v>5</v>
      </c>
      <c r="M32" s="39">
        <v>7</v>
      </c>
      <c r="N32" s="39">
        <v>7</v>
      </c>
      <c r="O32" s="39">
        <v>5</v>
      </c>
      <c r="P32" s="39">
        <v>5</v>
      </c>
      <c r="Q32" s="39">
        <v>5</v>
      </c>
      <c r="R32" s="39">
        <v>3</v>
      </c>
      <c r="S32" s="39">
        <v>6</v>
      </c>
      <c r="T32" s="39">
        <v>9</v>
      </c>
      <c r="U32" s="39">
        <v>5</v>
      </c>
      <c r="V32" s="39">
        <v>-2</v>
      </c>
      <c r="W32" s="39">
        <v>0</v>
      </c>
      <c r="X32" s="39">
        <v>2</v>
      </c>
      <c r="Y32" s="39">
        <v>-3</v>
      </c>
      <c r="Z32" s="39">
        <v>2</v>
      </c>
      <c r="AA32" s="39">
        <v>-4</v>
      </c>
      <c r="AB32" s="39">
        <v>-2</v>
      </c>
      <c r="AC32" s="39">
        <v>1</v>
      </c>
      <c r="AD32" s="39">
        <v>2</v>
      </c>
      <c r="AE32" s="39">
        <v>-2</v>
      </c>
      <c r="AF32" s="39">
        <v>0</v>
      </c>
      <c r="AG32" s="39">
        <v>0</v>
      </c>
      <c r="AH32" s="39">
        <v>-1</v>
      </c>
      <c r="AI32" s="39">
        <v>123</v>
      </c>
      <c r="AJ32" s="39">
        <v>32</v>
      </c>
      <c r="AK32" s="39">
        <v>8</v>
      </c>
      <c r="AL32" s="39">
        <v>-3</v>
      </c>
      <c r="AM32" s="39">
        <v>9</v>
      </c>
      <c r="AN32" s="39">
        <v>-7</v>
      </c>
      <c r="AO32" s="39">
        <v>-11</v>
      </c>
      <c r="AP32" s="39">
        <v>0</v>
      </c>
      <c r="AQ32" s="39">
        <v>-27</v>
      </c>
      <c r="AR32" s="39">
        <v>-12</v>
      </c>
      <c r="AS32" s="39">
        <v>-23</v>
      </c>
      <c r="AT32" s="39">
        <v>-19</v>
      </c>
      <c r="AU32" s="39">
        <v>94</v>
      </c>
      <c r="AV32" s="39">
        <v>62</v>
      </c>
      <c r="AW32" s="39">
        <v>-1</v>
      </c>
    </row>
    <row r="33" spans="2:49" ht="15" customHeight="1" outlineLevel="1">
      <c r="B33" s="50" t="s">
        <v>214</v>
      </c>
      <c r="C33" s="38"/>
      <c r="D33" s="35">
        <v>0</v>
      </c>
      <c r="E33" s="35">
        <v>150</v>
      </c>
      <c r="F33" s="35">
        <v>-1613</v>
      </c>
      <c r="G33" s="35">
        <v>-22</v>
      </c>
      <c r="H33" s="35">
        <v>954</v>
      </c>
      <c r="I33" s="35">
        <v>-458</v>
      </c>
      <c r="J33" s="35">
        <v>-1</v>
      </c>
      <c r="K33" s="35">
        <v>-215</v>
      </c>
      <c r="L33" s="35">
        <v>-16</v>
      </c>
      <c r="M33" s="35">
        <v>66</v>
      </c>
      <c r="N33" s="35">
        <v>36</v>
      </c>
      <c r="O33" s="35">
        <v>-376</v>
      </c>
      <c r="P33" s="35">
        <v>-39</v>
      </c>
      <c r="Q33" s="35">
        <v>-214</v>
      </c>
      <c r="R33" s="35">
        <v>-12</v>
      </c>
      <c r="S33" s="35">
        <v>171</v>
      </c>
      <c r="T33" s="35">
        <v>0</v>
      </c>
      <c r="U33" s="35">
        <v>-303</v>
      </c>
      <c r="V33" s="35">
        <v>104</v>
      </c>
      <c r="W33" s="35">
        <v>-12</v>
      </c>
      <c r="X33" s="35">
        <v>11</v>
      </c>
      <c r="Y33" s="35">
        <v>3</v>
      </c>
      <c r="Z33" s="35">
        <v>241</v>
      </c>
      <c r="AA33" s="35">
        <v>332</v>
      </c>
      <c r="AB33" s="35">
        <v>-24</v>
      </c>
      <c r="AC33" s="35">
        <v>-33</v>
      </c>
      <c r="AD33" s="35">
        <v>-70</v>
      </c>
      <c r="AE33" s="35">
        <v>-67</v>
      </c>
      <c r="AF33" s="35">
        <v>162</v>
      </c>
      <c r="AG33" s="35">
        <v>94</v>
      </c>
      <c r="AH33" s="35">
        <v>136</v>
      </c>
      <c r="AI33" s="35">
        <v>219</v>
      </c>
      <c r="AJ33" s="35">
        <v>-1</v>
      </c>
      <c r="AK33" s="35">
        <v>96</v>
      </c>
      <c r="AL33" s="35">
        <v>41</v>
      </c>
      <c r="AM33" s="35">
        <v>-290</v>
      </c>
      <c r="AN33" s="35">
        <v>-527</v>
      </c>
      <c r="AO33" s="35">
        <v>28</v>
      </c>
      <c r="AP33" s="35">
        <v>714</v>
      </c>
      <c r="AQ33" s="35">
        <v>11473</v>
      </c>
      <c r="AR33" s="35">
        <v>-6</v>
      </c>
      <c r="AS33" s="35">
        <v>38</v>
      </c>
      <c r="AT33" s="35">
        <v>-19</v>
      </c>
      <c r="AU33" s="35">
        <v>5413</v>
      </c>
      <c r="AV33" s="35">
        <v>1</v>
      </c>
      <c r="AW33" s="35">
        <v>43</v>
      </c>
    </row>
    <row r="34" spans="2:49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</row>
    <row r="36" spans="2:49" ht="15" customHeight="1">
      <c r="B36" s="37" t="s">
        <v>217</v>
      </c>
      <c r="C36" s="42"/>
      <c r="D36" s="39">
        <v>0</v>
      </c>
      <c r="E36" s="39">
        <v>150</v>
      </c>
      <c r="F36" s="39">
        <v>-1613</v>
      </c>
      <c r="G36" s="39">
        <v>-22</v>
      </c>
      <c r="H36" s="39">
        <v>954</v>
      </c>
      <c r="I36" s="39">
        <v>-458</v>
      </c>
      <c r="J36" s="39">
        <v>-1</v>
      </c>
      <c r="K36" s="39">
        <v>-215</v>
      </c>
      <c r="L36" s="39">
        <v>-16</v>
      </c>
      <c r="M36" s="39">
        <v>66</v>
      </c>
      <c r="N36" s="39">
        <v>36</v>
      </c>
      <c r="O36" s="39">
        <v>-376</v>
      </c>
      <c r="P36" s="39">
        <v>-39</v>
      </c>
      <c r="Q36" s="39">
        <v>-214</v>
      </c>
      <c r="R36" s="39">
        <v>-12</v>
      </c>
      <c r="S36" s="39">
        <v>171</v>
      </c>
      <c r="T36" s="39">
        <v>0</v>
      </c>
      <c r="U36" s="39">
        <v>-303</v>
      </c>
      <c r="V36" s="39">
        <v>104</v>
      </c>
      <c r="W36" s="39">
        <v>-12</v>
      </c>
      <c r="X36" s="39">
        <v>11</v>
      </c>
      <c r="Y36" s="39">
        <v>3</v>
      </c>
      <c r="Z36" s="39">
        <v>241</v>
      </c>
      <c r="AA36" s="39">
        <v>332</v>
      </c>
      <c r="AB36" s="39">
        <v>-24</v>
      </c>
      <c r="AC36" s="39">
        <v>-33</v>
      </c>
      <c r="AD36" s="39">
        <v>-70</v>
      </c>
      <c r="AE36" s="39">
        <v>-67</v>
      </c>
      <c r="AF36" s="39">
        <v>162</v>
      </c>
      <c r="AG36" s="39">
        <v>94</v>
      </c>
      <c r="AH36" s="39">
        <v>136</v>
      </c>
      <c r="AI36" s="39">
        <v>219</v>
      </c>
      <c r="AJ36" s="39">
        <v>-1</v>
      </c>
      <c r="AK36" s="39">
        <v>96</v>
      </c>
      <c r="AL36" s="39">
        <v>41</v>
      </c>
      <c r="AM36" s="39">
        <v>-290</v>
      </c>
      <c r="AN36" s="39">
        <v>-527</v>
      </c>
      <c r="AO36" s="39">
        <v>28</v>
      </c>
      <c r="AP36" s="39">
        <v>714</v>
      </c>
      <c r="AQ36" s="39">
        <v>11473</v>
      </c>
      <c r="AR36" s="39">
        <v>-6</v>
      </c>
      <c r="AS36" s="39">
        <v>38</v>
      </c>
      <c r="AT36" s="39">
        <v>-19</v>
      </c>
      <c r="AU36" s="39">
        <v>5413</v>
      </c>
      <c r="AV36" s="39">
        <v>1</v>
      </c>
      <c r="AW36" s="39">
        <v>43</v>
      </c>
    </row>
    <row r="37" spans="2:49" ht="10" customHeight="1">
      <c r="B37" s="41" t="s">
        <v>218</v>
      </c>
      <c r="C37" s="34"/>
      <c r="D37" s="43">
        <v>-628</v>
      </c>
      <c r="E37" s="43">
        <v>-571</v>
      </c>
      <c r="F37" s="43">
        <v>-2032</v>
      </c>
      <c r="G37" s="43">
        <v>-561</v>
      </c>
      <c r="H37" s="43">
        <v>448</v>
      </c>
      <c r="I37" s="43">
        <v>-1071</v>
      </c>
      <c r="J37" s="43">
        <v>-254</v>
      </c>
      <c r="K37" s="43">
        <v>-590</v>
      </c>
      <c r="L37" s="43">
        <v>-403</v>
      </c>
      <c r="M37" s="43">
        <v>-131</v>
      </c>
      <c r="N37" s="43">
        <v>-381</v>
      </c>
      <c r="O37" s="43">
        <v>-713</v>
      </c>
      <c r="P37" s="43">
        <v>-535</v>
      </c>
      <c r="Q37" s="43">
        <v>-982</v>
      </c>
      <c r="R37" s="43">
        <v>-716</v>
      </c>
      <c r="S37" s="43">
        <v>-539</v>
      </c>
      <c r="T37" s="43">
        <v>-618</v>
      </c>
      <c r="U37" s="43">
        <v>-1371</v>
      </c>
      <c r="V37" s="43">
        <v>-991</v>
      </c>
      <c r="W37" s="43">
        <v>-969</v>
      </c>
      <c r="X37" s="43">
        <v>-1162</v>
      </c>
      <c r="Y37" s="43">
        <v>-1108</v>
      </c>
      <c r="Z37" s="43">
        <v>-1040</v>
      </c>
      <c r="AA37" s="43">
        <v>-893</v>
      </c>
      <c r="AB37" s="43">
        <v>-1321</v>
      </c>
      <c r="AC37" s="43">
        <v>-949</v>
      </c>
      <c r="AD37" s="43">
        <v>-857</v>
      </c>
      <c r="AE37" s="43">
        <v>-1140</v>
      </c>
      <c r="AF37" s="43">
        <v>-758</v>
      </c>
      <c r="AG37" s="43">
        <v>-802</v>
      </c>
      <c r="AH37" s="43">
        <v>-890</v>
      </c>
      <c r="AI37" s="43">
        <v>-530</v>
      </c>
      <c r="AJ37" s="43">
        <v>-769</v>
      </c>
      <c r="AK37" s="43">
        <v>-1500</v>
      </c>
      <c r="AL37" s="43">
        <v>-1004</v>
      </c>
      <c r="AM37" s="43">
        <v>-1679</v>
      </c>
      <c r="AN37" s="43">
        <v>-2026</v>
      </c>
      <c r="AO37" s="43">
        <v>-1921</v>
      </c>
      <c r="AP37" s="43">
        <v>-1195</v>
      </c>
      <c r="AQ37" s="43">
        <v>8933</v>
      </c>
      <c r="AR37" s="43">
        <v>-2137</v>
      </c>
      <c r="AS37" s="43">
        <v>-2065</v>
      </c>
      <c r="AT37" s="43">
        <v>-2257</v>
      </c>
      <c r="AU37" s="43">
        <v>3015</v>
      </c>
      <c r="AV37" s="43">
        <v>-2454</v>
      </c>
      <c r="AW37" s="43">
        <v>-2452</v>
      </c>
    </row>
    <row r="38" spans="2:49" ht="15" customHeight="1">
      <c r="B38" s="51"/>
      <c r="C38" s="42"/>
      <c r="D38" s="141"/>
      <c r="E38" s="35"/>
      <c r="F38" s="35"/>
      <c r="G38" s="35"/>
      <c r="H38" s="141"/>
      <c r="I38" s="35"/>
      <c r="J38" s="35"/>
      <c r="K38" s="35"/>
      <c r="L38" s="141"/>
      <c r="M38" s="35"/>
      <c r="N38" s="35"/>
      <c r="O38" s="35"/>
      <c r="P38" s="141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</row>
    <row r="39" spans="2:49" ht="15" customHeight="1">
      <c r="B39" s="52" t="s">
        <v>219</v>
      </c>
      <c r="C39" s="38"/>
      <c r="D39" s="43">
        <v>8366</v>
      </c>
      <c r="E39" s="43">
        <v>7882</v>
      </c>
      <c r="F39" s="43">
        <v>6238</v>
      </c>
      <c r="G39" s="43">
        <v>10061</v>
      </c>
      <c r="H39" s="43">
        <v>10252</v>
      </c>
      <c r="I39" s="43">
        <v>6994</v>
      </c>
      <c r="J39" s="43">
        <v>7276</v>
      </c>
      <c r="K39" s="43">
        <v>7488</v>
      </c>
      <c r="L39" s="43">
        <v>6302</v>
      </c>
      <c r="M39" s="43">
        <v>4319</v>
      </c>
      <c r="N39" s="43">
        <v>5827</v>
      </c>
      <c r="O39" s="43">
        <v>6045</v>
      </c>
      <c r="P39" s="43">
        <v>6819</v>
      </c>
      <c r="Q39" s="43">
        <v>6621</v>
      </c>
      <c r="R39" s="43">
        <v>6774</v>
      </c>
      <c r="S39" s="43">
        <v>6941</v>
      </c>
      <c r="T39" s="43">
        <v>4553</v>
      </c>
      <c r="U39" s="43">
        <v>7919</v>
      </c>
      <c r="V39" s="43">
        <v>8479</v>
      </c>
      <c r="W39" s="43">
        <v>9909</v>
      </c>
      <c r="X39" s="43">
        <v>7985</v>
      </c>
      <c r="Y39" s="43">
        <v>7882</v>
      </c>
      <c r="Z39" s="43">
        <v>8042</v>
      </c>
      <c r="AA39" s="43">
        <v>6331</v>
      </c>
      <c r="AB39" s="43">
        <v>5795</v>
      </c>
      <c r="AC39" s="43">
        <v>4824</v>
      </c>
      <c r="AD39" s="43">
        <v>6814</v>
      </c>
      <c r="AE39" s="43">
        <v>9353</v>
      </c>
      <c r="AF39" s="43">
        <v>6886</v>
      </c>
      <c r="AG39" s="43">
        <v>9102</v>
      </c>
      <c r="AH39" s="43">
        <v>6792</v>
      </c>
      <c r="AI39" s="43">
        <v>12614</v>
      </c>
      <c r="AJ39" s="43">
        <v>5567</v>
      </c>
      <c r="AK39" s="43">
        <v>6384</v>
      </c>
      <c r="AL39" s="43">
        <v>3953</v>
      </c>
      <c r="AM39" s="43">
        <v>9652</v>
      </c>
      <c r="AN39" s="43">
        <v>2044</v>
      </c>
      <c r="AO39" s="43">
        <v>4451</v>
      </c>
      <c r="AP39" s="43">
        <v>2688</v>
      </c>
      <c r="AQ39" s="43">
        <v>21553</v>
      </c>
      <c r="AR39" s="43">
        <v>-1422</v>
      </c>
      <c r="AS39" s="43">
        <v>3820</v>
      </c>
      <c r="AT39" s="43">
        <v>1607</v>
      </c>
      <c r="AU39" s="43">
        <v>6009</v>
      </c>
      <c r="AV39" s="43">
        <v>1692</v>
      </c>
      <c r="AW39" s="43">
        <v>2696</v>
      </c>
    </row>
    <row r="40" spans="2:49" ht="15" customHeight="1">
      <c r="B40" s="50" t="s">
        <v>220</v>
      </c>
      <c r="C40" s="42"/>
      <c r="D40" s="39">
        <v>-1418</v>
      </c>
      <c r="E40" s="39">
        <v>-1365</v>
      </c>
      <c r="F40" s="39">
        <v>181</v>
      </c>
      <c r="G40" s="39">
        <v>-1748</v>
      </c>
      <c r="H40" s="39">
        <v>-2288</v>
      </c>
      <c r="I40" s="39">
        <v>-429</v>
      </c>
      <c r="J40" s="39">
        <v>-1152</v>
      </c>
      <c r="K40" s="39">
        <v>-1111</v>
      </c>
      <c r="L40" s="39">
        <v>-1241</v>
      </c>
      <c r="M40" s="39">
        <v>264</v>
      </c>
      <c r="N40" s="39">
        <v>-976</v>
      </c>
      <c r="O40" s="39">
        <v>-1330</v>
      </c>
      <c r="P40" s="39">
        <v>-1535</v>
      </c>
      <c r="Q40" s="39">
        <v>-1464</v>
      </c>
      <c r="R40" s="39">
        <v>-1812</v>
      </c>
      <c r="S40" s="39">
        <v>-1857</v>
      </c>
      <c r="T40" s="39">
        <v>-1125</v>
      </c>
      <c r="U40" s="39">
        <v>-2041</v>
      </c>
      <c r="V40" s="39">
        <v>-2253</v>
      </c>
      <c r="W40" s="39">
        <v>-1715</v>
      </c>
      <c r="X40" s="39">
        <v>-2202</v>
      </c>
      <c r="Y40" s="39">
        <v>-1518</v>
      </c>
      <c r="Z40" s="39">
        <v>-2007</v>
      </c>
      <c r="AA40" s="39">
        <v>-1422</v>
      </c>
      <c r="AB40" s="39">
        <v>-1237</v>
      </c>
      <c r="AC40" s="39">
        <v>-1249</v>
      </c>
      <c r="AD40" s="39">
        <v>-1754</v>
      </c>
      <c r="AE40" s="39">
        <v>-2118</v>
      </c>
      <c r="AF40" s="39">
        <v>-1407</v>
      </c>
      <c r="AG40" s="39">
        <v>-2055</v>
      </c>
      <c r="AH40" s="39">
        <v>-1420</v>
      </c>
      <c r="AI40" s="39">
        <v>-2369</v>
      </c>
      <c r="AJ40" s="39">
        <v>-763</v>
      </c>
      <c r="AK40" s="39">
        <v>-1133</v>
      </c>
      <c r="AL40" s="39">
        <v>-510</v>
      </c>
      <c r="AM40" s="39">
        <v>-2437</v>
      </c>
      <c r="AN40" s="39">
        <v>-274</v>
      </c>
      <c r="AO40" s="39">
        <v>-1059</v>
      </c>
      <c r="AP40" s="39">
        <v>-615</v>
      </c>
      <c r="AQ40" s="39">
        <v>-4249</v>
      </c>
      <c r="AR40" s="39">
        <v>735</v>
      </c>
      <c r="AS40" s="39">
        <v>-653</v>
      </c>
      <c r="AT40" s="39">
        <v>-133</v>
      </c>
      <c r="AU40" s="39">
        <v>-1089</v>
      </c>
      <c r="AV40" s="39">
        <v>-66</v>
      </c>
      <c r="AW40" s="39">
        <v>-400</v>
      </c>
    </row>
    <row r="41" spans="2:49" ht="15" customHeight="1">
      <c r="B41" s="41" t="s">
        <v>221</v>
      </c>
      <c r="C41" s="38"/>
      <c r="D41" s="43">
        <v>6948</v>
      </c>
      <c r="E41" s="43">
        <v>6517</v>
      </c>
      <c r="F41" s="43">
        <v>6419</v>
      </c>
      <c r="G41" s="43">
        <v>8313</v>
      </c>
      <c r="H41" s="43">
        <v>7964</v>
      </c>
      <c r="I41" s="43">
        <v>6565</v>
      </c>
      <c r="J41" s="43">
        <v>6124</v>
      </c>
      <c r="K41" s="43">
        <v>6377</v>
      </c>
      <c r="L41" s="43">
        <v>5061</v>
      </c>
      <c r="M41" s="43">
        <v>4583</v>
      </c>
      <c r="N41" s="43">
        <v>4851</v>
      </c>
      <c r="O41" s="43">
        <v>4715</v>
      </c>
      <c r="P41" s="43">
        <v>5284</v>
      </c>
      <c r="Q41" s="43">
        <v>5157</v>
      </c>
      <c r="R41" s="43">
        <v>4962</v>
      </c>
      <c r="S41" s="43">
        <v>5084</v>
      </c>
      <c r="T41" s="43">
        <v>3428</v>
      </c>
      <c r="U41" s="43">
        <v>5878</v>
      </c>
      <c r="V41" s="43">
        <v>6226</v>
      </c>
      <c r="W41" s="43">
        <v>8194</v>
      </c>
      <c r="X41" s="43">
        <v>5783</v>
      </c>
      <c r="Y41" s="43">
        <v>6364</v>
      </c>
      <c r="Z41" s="43">
        <v>6035</v>
      </c>
      <c r="AA41" s="43">
        <v>4909</v>
      </c>
      <c r="AB41" s="43">
        <v>4558</v>
      </c>
      <c r="AC41" s="43">
        <v>3575</v>
      </c>
      <c r="AD41" s="43">
        <v>5060</v>
      </c>
      <c r="AE41" s="43">
        <v>7235</v>
      </c>
      <c r="AF41" s="43">
        <v>5479</v>
      </c>
      <c r="AG41" s="43">
        <v>7047</v>
      </c>
      <c r="AH41" s="43">
        <v>5372</v>
      </c>
      <c r="AI41" s="43">
        <v>10245</v>
      </c>
      <c r="AJ41" s="43">
        <v>4804</v>
      </c>
      <c r="AK41" s="43">
        <v>5251</v>
      </c>
      <c r="AL41" s="43">
        <v>3443</v>
      </c>
      <c r="AM41" s="43">
        <v>7215</v>
      </c>
      <c r="AN41" s="43">
        <v>1770</v>
      </c>
      <c r="AO41" s="43">
        <v>3392</v>
      </c>
      <c r="AP41" s="43">
        <v>2073</v>
      </c>
      <c r="AQ41" s="43">
        <v>17304</v>
      </c>
      <c r="AR41" s="43">
        <v>-687</v>
      </c>
      <c r="AS41" s="43">
        <v>3167</v>
      </c>
      <c r="AT41" s="43">
        <v>1474</v>
      </c>
      <c r="AU41" s="43">
        <v>4920</v>
      </c>
      <c r="AV41" s="43">
        <v>1626</v>
      </c>
      <c r="AW41" s="43">
        <v>2296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2:49" ht="15" customHeight="1">
      <c r="B43" s="54" t="s">
        <v>222</v>
      </c>
      <c r="C43" s="42"/>
      <c r="D43" s="55">
        <v>6948</v>
      </c>
      <c r="E43" s="55">
        <v>6517</v>
      </c>
      <c r="F43" s="55">
        <v>6419</v>
      </c>
      <c r="G43" s="55">
        <v>8313</v>
      </c>
      <c r="H43" s="55">
        <v>7964</v>
      </c>
      <c r="I43" s="55">
        <v>6565</v>
      </c>
      <c r="J43" s="55">
        <v>6124</v>
      </c>
      <c r="K43" s="55">
        <v>6377</v>
      </c>
      <c r="L43" s="55">
        <v>5061</v>
      </c>
      <c r="M43" s="55">
        <v>4583</v>
      </c>
      <c r="N43" s="55">
        <v>4851</v>
      </c>
      <c r="O43" s="55">
        <v>4715</v>
      </c>
      <c r="P43" s="55">
        <v>5284</v>
      </c>
      <c r="Q43" s="55">
        <v>5157</v>
      </c>
      <c r="R43" s="55">
        <v>4962</v>
      </c>
      <c r="S43" s="55">
        <v>5084</v>
      </c>
      <c r="T43" s="55">
        <v>3428</v>
      </c>
      <c r="U43" s="55">
        <v>5878</v>
      </c>
      <c r="V43" s="55">
        <v>6226</v>
      </c>
      <c r="W43" s="55">
        <v>8194</v>
      </c>
      <c r="X43" s="55">
        <v>5783</v>
      </c>
      <c r="Y43" s="55">
        <v>6364</v>
      </c>
      <c r="Z43" s="55">
        <v>6035</v>
      </c>
      <c r="AA43" s="55">
        <v>4909</v>
      </c>
      <c r="AB43" s="55">
        <v>4558</v>
      </c>
      <c r="AC43" s="55">
        <v>3575</v>
      </c>
      <c r="AD43" s="55">
        <v>5060</v>
      </c>
      <c r="AE43" s="55">
        <v>7235</v>
      </c>
      <c r="AF43" s="55">
        <v>5479</v>
      </c>
      <c r="AG43" s="55">
        <v>7047</v>
      </c>
      <c r="AH43" s="55">
        <v>5372</v>
      </c>
      <c r="AI43" s="55">
        <v>10245</v>
      </c>
      <c r="AJ43" s="55">
        <v>4804</v>
      </c>
      <c r="AK43" s="55">
        <v>5251</v>
      </c>
      <c r="AL43" s="55">
        <v>3443</v>
      </c>
      <c r="AM43" s="55">
        <v>7215</v>
      </c>
      <c r="AN43" s="55">
        <v>1770</v>
      </c>
      <c r="AO43" s="55">
        <v>3392</v>
      </c>
      <c r="AP43" s="55">
        <v>2073</v>
      </c>
      <c r="AQ43" s="55">
        <v>17304</v>
      </c>
      <c r="AR43" s="55">
        <v>-687</v>
      </c>
      <c r="AS43" s="55">
        <v>3167</v>
      </c>
      <c r="AT43" s="55">
        <v>1474</v>
      </c>
      <c r="AU43" s="55">
        <v>4920</v>
      </c>
      <c r="AV43" s="55">
        <v>1626</v>
      </c>
      <c r="AW43" s="55">
        <v>2296</v>
      </c>
    </row>
    <row r="44" spans="2:49" ht="15" customHeight="1">
      <c r="B44" s="56" t="s">
        <v>223</v>
      </c>
      <c r="C44" s="53"/>
      <c r="D44" s="57">
        <v>707</v>
      </c>
      <c r="E44" s="57">
        <v>612</v>
      </c>
      <c r="F44" s="57">
        <v>593</v>
      </c>
      <c r="G44" s="57">
        <v>1003</v>
      </c>
      <c r="H44" s="57">
        <v>764</v>
      </c>
      <c r="I44" s="57">
        <v>637</v>
      </c>
      <c r="J44" s="57">
        <v>484</v>
      </c>
      <c r="K44" s="57">
        <v>250</v>
      </c>
      <c r="L44" s="57">
        <v>170</v>
      </c>
      <c r="M44" s="57">
        <v>79</v>
      </c>
      <c r="N44" s="57">
        <v>-170</v>
      </c>
      <c r="O44" s="57">
        <v>-326</v>
      </c>
      <c r="P44" s="57">
        <v>-174</v>
      </c>
      <c r="Q44" s="57">
        <v>191</v>
      </c>
      <c r="R44" s="57">
        <v>-41</v>
      </c>
      <c r="S44" s="57">
        <v>448</v>
      </c>
      <c r="T44" s="57">
        <v>377</v>
      </c>
      <c r="U44" s="57">
        <v>456</v>
      </c>
      <c r="V44" s="57">
        <v>459</v>
      </c>
      <c r="W44" s="57">
        <v>1061</v>
      </c>
      <c r="X44" s="57">
        <v>421</v>
      </c>
      <c r="Y44" s="57">
        <v>798</v>
      </c>
      <c r="Z44" s="57">
        <v>682</v>
      </c>
      <c r="AA44" s="57">
        <v>-261</v>
      </c>
      <c r="AB44" s="57">
        <v>545</v>
      </c>
      <c r="AC44" s="57">
        <v>99</v>
      </c>
      <c r="AD44" s="57">
        <v>151</v>
      </c>
      <c r="AE44" s="57">
        <v>533</v>
      </c>
      <c r="AF44" s="57">
        <v>672</v>
      </c>
      <c r="AG44" s="57">
        <v>851</v>
      </c>
      <c r="AH44" s="57">
        <v>594</v>
      </c>
      <c r="AI44" s="57">
        <v>1576</v>
      </c>
      <c r="AJ44" s="57">
        <v>798</v>
      </c>
      <c r="AK44" s="57">
        <v>870</v>
      </c>
      <c r="AL44" s="57">
        <v>1089</v>
      </c>
      <c r="AM44" s="57">
        <v>1333</v>
      </c>
      <c r="AN44" s="57">
        <v>839</v>
      </c>
      <c r="AO44" s="57">
        <v>620</v>
      </c>
      <c r="AP44" s="57">
        <v>-264</v>
      </c>
      <c r="AQ44" s="57">
        <v>1747</v>
      </c>
      <c r="AR44" s="57">
        <v>325</v>
      </c>
      <c r="AS44" s="57">
        <v>708</v>
      </c>
      <c r="AT44" s="57">
        <v>730</v>
      </c>
      <c r="AU44" s="57">
        <v>750</v>
      </c>
      <c r="AV44" s="57">
        <v>509</v>
      </c>
      <c r="AW44" s="57">
        <v>450</v>
      </c>
    </row>
    <row r="45" spans="2:49" ht="13">
      <c r="B45" s="54" t="s">
        <v>224</v>
      </c>
      <c r="C45" s="58"/>
      <c r="D45" s="55">
        <v>6241</v>
      </c>
      <c r="E45" s="55">
        <v>5905</v>
      </c>
      <c r="F45" s="55">
        <v>5826</v>
      </c>
      <c r="G45" s="55">
        <v>7310</v>
      </c>
      <c r="H45" s="55">
        <v>7200</v>
      </c>
      <c r="I45" s="55">
        <v>5928</v>
      </c>
      <c r="J45" s="55">
        <v>5640</v>
      </c>
      <c r="K45" s="55">
        <v>6127</v>
      </c>
      <c r="L45" s="55">
        <v>4891</v>
      </c>
      <c r="M45" s="55">
        <v>4504</v>
      </c>
      <c r="N45" s="55">
        <v>5021</v>
      </c>
      <c r="O45" s="55">
        <v>5041</v>
      </c>
      <c r="P45" s="55">
        <v>5458</v>
      </c>
      <c r="Q45" s="55">
        <v>4966</v>
      </c>
      <c r="R45" s="55">
        <v>5003</v>
      </c>
      <c r="S45" s="55">
        <v>4636</v>
      </c>
      <c r="T45" s="55">
        <v>3051</v>
      </c>
      <c r="U45" s="55">
        <v>5422</v>
      </c>
      <c r="V45" s="55">
        <v>5767</v>
      </c>
      <c r="W45" s="55">
        <v>7133</v>
      </c>
      <c r="X45" s="55">
        <v>5362</v>
      </c>
      <c r="Y45" s="55">
        <v>5566</v>
      </c>
      <c r="Z45" s="55">
        <v>5353</v>
      </c>
      <c r="AA45" s="55">
        <v>5170</v>
      </c>
      <c r="AB45" s="55">
        <v>4013</v>
      </c>
      <c r="AC45" s="55">
        <v>3476</v>
      </c>
      <c r="AD45" s="55">
        <v>4909</v>
      </c>
      <c r="AE45" s="55">
        <v>6702</v>
      </c>
      <c r="AF45" s="55">
        <v>4807</v>
      </c>
      <c r="AG45" s="55">
        <v>6196</v>
      </c>
      <c r="AH45" s="55">
        <v>4778</v>
      </c>
      <c r="AI45" s="55">
        <v>8669</v>
      </c>
      <c r="AJ45" s="55">
        <v>4006</v>
      </c>
      <c r="AK45" s="55">
        <v>4381</v>
      </c>
      <c r="AL45" s="55">
        <v>2354</v>
      </c>
      <c r="AM45" s="55">
        <v>5882</v>
      </c>
      <c r="AN45" s="55">
        <v>931</v>
      </c>
      <c r="AO45" s="55">
        <v>2772</v>
      </c>
      <c r="AP45" s="55">
        <v>2337</v>
      </c>
      <c r="AQ45" s="55">
        <v>15557</v>
      </c>
      <c r="AR45" s="55">
        <v>-1012</v>
      </c>
      <c r="AS45" s="55">
        <v>2459</v>
      </c>
      <c r="AT45" s="55">
        <v>744</v>
      </c>
      <c r="AU45" s="55">
        <v>4170</v>
      </c>
      <c r="AV45" s="55">
        <v>1117</v>
      </c>
      <c r="AW45" s="55">
        <v>1846</v>
      </c>
    </row>
    <row r="46" spans="2:49" ht="15" customHeight="1">
      <c r="B46" s="47"/>
      <c r="C46" s="59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</row>
    <row r="47" spans="2:49" ht="10" customHeight="1">
      <c r="B47" s="61" t="s">
        <v>225</v>
      </c>
      <c r="D47" s="62">
        <v>2618</v>
      </c>
      <c r="E47" s="62">
        <v>2629</v>
      </c>
      <c r="F47" s="62">
        <v>2682</v>
      </c>
      <c r="G47" s="62">
        <v>2502</v>
      </c>
      <c r="H47" s="62">
        <v>2372</v>
      </c>
      <c r="I47" s="62">
        <v>2649</v>
      </c>
      <c r="J47" s="62">
        <v>2228</v>
      </c>
      <c r="K47" s="62">
        <v>2592</v>
      </c>
      <c r="L47" s="62">
        <v>2564</v>
      </c>
      <c r="M47" s="62">
        <v>2548</v>
      </c>
      <c r="N47" s="62">
        <v>2621</v>
      </c>
      <c r="O47" s="62">
        <v>2658</v>
      </c>
      <c r="P47" s="62">
        <v>2821</v>
      </c>
      <c r="Q47" s="62">
        <v>2404</v>
      </c>
      <c r="R47" s="62">
        <v>2658</v>
      </c>
      <c r="S47" s="62">
        <v>2687</v>
      </c>
      <c r="T47" s="62">
        <v>2838</v>
      </c>
      <c r="U47" s="62">
        <v>3088</v>
      </c>
      <c r="V47" s="62">
        <v>4268</v>
      </c>
      <c r="W47" s="62">
        <v>3465</v>
      </c>
      <c r="X47" s="62">
        <v>3344</v>
      </c>
      <c r="Y47" s="62">
        <v>3664</v>
      </c>
      <c r="Z47" s="62">
        <v>3399</v>
      </c>
      <c r="AA47" s="62">
        <v>3262</v>
      </c>
      <c r="AB47" s="62">
        <v>3346</v>
      </c>
      <c r="AC47" s="62">
        <v>3285</v>
      </c>
      <c r="AD47" s="62">
        <v>3474</v>
      </c>
      <c r="AE47" s="62">
        <v>3691</v>
      </c>
      <c r="AF47" s="62">
        <v>3926</v>
      </c>
      <c r="AG47" s="62">
        <v>3898</v>
      </c>
      <c r="AH47" s="62">
        <v>3509</v>
      </c>
      <c r="AI47" s="62">
        <v>3703</v>
      </c>
      <c r="AJ47" s="62">
        <v>3657</v>
      </c>
      <c r="AK47" s="62">
        <v>3635</v>
      </c>
      <c r="AL47" s="62">
        <v>3388</v>
      </c>
      <c r="AM47" s="62">
        <v>3510</v>
      </c>
      <c r="AN47" s="62">
        <v>3601</v>
      </c>
      <c r="AO47" s="62">
        <v>3829</v>
      </c>
      <c r="AP47" s="62">
        <v>3209</v>
      </c>
      <c r="AQ47" s="62">
        <v>3103</v>
      </c>
      <c r="AR47" s="62">
        <v>3411</v>
      </c>
      <c r="AS47" s="62">
        <v>3696</v>
      </c>
      <c r="AT47" s="62">
        <v>3934</v>
      </c>
      <c r="AU47" s="62">
        <v>4135</v>
      </c>
      <c r="AV47" s="62">
        <v>3770</v>
      </c>
      <c r="AW47" s="62">
        <v>4092</v>
      </c>
    </row>
    <row r="48" spans="2:49" ht="15" customHeight="1">
      <c r="C48" s="25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213E-B4D4-4BBE-BE85-584A2C20B425}">
  <dimension ref="A1:AW92"/>
  <sheetViews>
    <sheetView zoomScale="91" zoomScaleNormal="80" workbookViewId="0">
      <pane xSplit="1" ySplit="1" topLeftCell="AQ59" activePane="bottomRight" state="frozen"/>
      <selection pane="topRight" activeCell="B1" sqref="B1"/>
      <selection pane="bottomLeft" activeCell="A2" sqref="A2"/>
      <selection pane="bottomRight" activeCell="AU107" sqref="AU107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</cols>
  <sheetData>
    <row r="1" spans="1:49">
      <c r="A1" s="73" t="s">
        <v>226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38536</v>
      </c>
      <c r="C4" s="77">
        <v>47619</v>
      </c>
      <c r="D4" s="77">
        <v>41179</v>
      </c>
      <c r="E4" s="77">
        <v>40808</v>
      </c>
      <c r="F4" s="77">
        <v>47119</v>
      </c>
      <c r="G4" s="77">
        <v>44237</v>
      </c>
      <c r="H4" s="77">
        <v>29536</v>
      </c>
      <c r="I4" s="77">
        <v>43171</v>
      </c>
      <c r="J4" s="77">
        <v>39100</v>
      </c>
      <c r="K4" s="77">
        <v>42071</v>
      </c>
      <c r="L4" s="77">
        <v>44504</v>
      </c>
      <c r="M4" s="77">
        <v>38779</v>
      </c>
      <c r="N4" s="77">
        <v>39171</v>
      </c>
      <c r="O4" s="77">
        <v>47772</v>
      </c>
      <c r="P4" s="77">
        <v>43625</v>
      </c>
      <c r="Q4" s="77">
        <v>73062</v>
      </c>
      <c r="R4" s="77">
        <v>43232</v>
      </c>
      <c r="S4" s="77">
        <v>59062</v>
      </c>
      <c r="T4" s="77">
        <v>50625</v>
      </c>
      <c r="U4" s="77">
        <v>46500</v>
      </c>
      <c r="V4" s="77">
        <v>55253</v>
      </c>
      <c r="W4" s="77">
        <v>59186</v>
      </c>
      <c r="X4" s="77">
        <v>51412</v>
      </c>
      <c r="Y4" s="77">
        <v>44516</v>
      </c>
      <c r="Z4" s="77">
        <v>58069</v>
      </c>
      <c r="AA4" s="77">
        <v>48913</v>
      </c>
      <c r="AB4" s="77">
        <v>46493</v>
      </c>
      <c r="AC4" s="77">
        <v>68585</v>
      </c>
      <c r="AD4" s="77">
        <v>52920</v>
      </c>
      <c r="AE4" s="77">
        <v>54893</v>
      </c>
      <c r="AF4" s="77">
        <v>42783</v>
      </c>
      <c r="AG4" s="77">
        <v>50691</v>
      </c>
      <c r="AH4" s="77">
        <v>58754</v>
      </c>
      <c r="AI4" s="77">
        <v>49105</v>
      </c>
      <c r="AJ4" s="77">
        <v>46201</v>
      </c>
      <c r="AK4" s="77">
        <v>67867</v>
      </c>
      <c r="AL4" s="77">
        <v>52065</v>
      </c>
      <c r="AM4" s="77">
        <v>53697</v>
      </c>
      <c r="AN4" s="77">
        <v>50150</v>
      </c>
      <c r="AO4" s="77">
        <v>47059</v>
      </c>
      <c r="AP4" s="77">
        <v>56101</v>
      </c>
      <c r="AQ4" s="77">
        <v>53306</v>
      </c>
      <c r="AR4" s="77">
        <v>70576</v>
      </c>
      <c r="AS4" s="77">
        <f>SUM(AS5:AS11)</f>
        <v>28376</v>
      </c>
      <c r="AT4" s="77">
        <f>SUM(AT5:AT11)</f>
        <v>78370</v>
      </c>
      <c r="AU4" s="77">
        <f>SUM(AU5:AU11)</f>
        <v>52126</v>
      </c>
    </row>
    <row r="5" spans="1:49">
      <c r="A5" s="79" t="s">
        <v>45</v>
      </c>
      <c r="B5" s="80">
        <v>38311</v>
      </c>
      <c r="C5" s="80">
        <v>47340</v>
      </c>
      <c r="D5" s="80">
        <v>40533</v>
      </c>
      <c r="E5" s="80">
        <v>40705</v>
      </c>
      <c r="F5" s="80">
        <v>47002</v>
      </c>
      <c r="G5" s="80">
        <v>42793</v>
      </c>
      <c r="H5" s="80">
        <v>28712</v>
      </c>
      <c r="I5" s="80">
        <v>43055</v>
      </c>
      <c r="J5" s="80">
        <v>37220</v>
      </c>
      <c r="K5" s="80">
        <v>43785</v>
      </c>
      <c r="L5" s="80">
        <v>43905</v>
      </c>
      <c r="M5" s="80">
        <v>38641</v>
      </c>
      <c r="N5" s="80">
        <v>39171</v>
      </c>
      <c r="O5" s="80">
        <v>46488</v>
      </c>
      <c r="P5" s="80">
        <v>43625</v>
      </c>
      <c r="Q5" s="80">
        <v>73062</v>
      </c>
      <c r="R5" s="80">
        <v>43232</v>
      </c>
      <c r="S5" s="80">
        <v>59040</v>
      </c>
      <c r="T5" s="80">
        <v>50625</v>
      </c>
      <c r="U5" s="80">
        <v>46501</v>
      </c>
      <c r="V5" s="80">
        <v>55253</v>
      </c>
      <c r="W5" s="80">
        <v>56842</v>
      </c>
      <c r="X5" s="80">
        <v>51461</v>
      </c>
      <c r="Y5" s="80">
        <v>43863</v>
      </c>
      <c r="Z5" s="80">
        <v>57469</v>
      </c>
      <c r="AA5" s="80">
        <v>49002</v>
      </c>
      <c r="AB5" s="80">
        <v>46740</v>
      </c>
      <c r="AC5" s="80">
        <v>68787</v>
      </c>
      <c r="AD5" s="80">
        <v>52920</v>
      </c>
      <c r="AE5" s="80">
        <v>54189</v>
      </c>
      <c r="AF5" s="80">
        <v>42728</v>
      </c>
      <c r="AG5" s="80">
        <v>47182</v>
      </c>
      <c r="AH5" s="80">
        <v>58754</v>
      </c>
      <c r="AI5" s="80">
        <v>49090</v>
      </c>
      <c r="AJ5" s="80">
        <v>46109</v>
      </c>
      <c r="AK5" s="80">
        <v>67493</v>
      </c>
      <c r="AL5" s="80">
        <v>52067</v>
      </c>
      <c r="AM5" s="80">
        <v>53695</v>
      </c>
      <c r="AN5" s="80">
        <v>35055</v>
      </c>
      <c r="AO5" s="80">
        <v>47057</v>
      </c>
      <c r="AP5" s="80">
        <v>42452</v>
      </c>
      <c r="AQ5" s="80">
        <v>51584</v>
      </c>
      <c r="AR5" s="80">
        <v>70479</v>
      </c>
      <c r="AS5" s="80">
        <v>21898</v>
      </c>
      <c r="AT5" s="80">
        <v>49448</v>
      </c>
      <c r="AU5" s="80">
        <v>52303</v>
      </c>
    </row>
    <row r="6" spans="1:49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2004</v>
      </c>
      <c r="X6" s="80">
        <v>-2004</v>
      </c>
      <c r="Y6" s="80">
        <v>0</v>
      </c>
      <c r="Z6" s="80">
        <v>0</v>
      </c>
      <c r="AA6" s="80">
        <v>511</v>
      </c>
      <c r="AB6" s="80">
        <v>-511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0</v>
      </c>
      <c r="U8" s="80">
        <v>-1</v>
      </c>
      <c r="V8" s="80">
        <v>0</v>
      </c>
      <c r="W8" s="80">
        <v>0</v>
      </c>
      <c r="X8" s="80">
        <v>1873</v>
      </c>
      <c r="Y8" s="80">
        <v>-46</v>
      </c>
      <c r="Z8" s="80">
        <v>0</v>
      </c>
      <c r="AA8" s="80">
        <v>0</v>
      </c>
      <c r="AB8" s="80">
        <v>0</v>
      </c>
      <c r="AC8" s="80">
        <v>5</v>
      </c>
      <c r="AD8" s="80">
        <v>0</v>
      </c>
      <c r="AE8" s="80">
        <v>704</v>
      </c>
      <c r="AF8" s="80">
        <v>29</v>
      </c>
      <c r="AG8" s="80">
        <v>-28</v>
      </c>
      <c r="AH8" s="80">
        <v>0</v>
      </c>
      <c r="AI8" s="80">
        <v>15</v>
      </c>
      <c r="AJ8" s="80">
        <v>5</v>
      </c>
      <c r="AK8" s="80">
        <v>461</v>
      </c>
      <c r="AL8" s="80">
        <v>0</v>
      </c>
      <c r="AM8" s="80">
        <v>0</v>
      </c>
      <c r="AN8" s="80">
        <v>15056</v>
      </c>
      <c r="AO8" s="80">
        <v>1</v>
      </c>
      <c r="AP8" s="80">
        <v>13643</v>
      </c>
      <c r="AQ8" s="80">
        <v>1728</v>
      </c>
      <c r="AR8" s="80">
        <v>97</v>
      </c>
      <c r="AS8" s="80">
        <v>6478</v>
      </c>
      <c r="AT8" s="80">
        <v>28740</v>
      </c>
      <c r="AU8" s="80">
        <v>5</v>
      </c>
    </row>
    <row r="9" spans="1:49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</row>
    <row r="11" spans="1:49">
      <c r="A11" s="79" t="s">
        <v>49</v>
      </c>
      <c r="B11" s="80">
        <v>225</v>
      </c>
      <c r="C11" s="80">
        <v>279</v>
      </c>
      <c r="D11" s="80">
        <v>646</v>
      </c>
      <c r="E11" s="80">
        <v>103</v>
      </c>
      <c r="F11" s="80">
        <v>117</v>
      </c>
      <c r="G11" s="80">
        <v>1444</v>
      </c>
      <c r="H11" s="80">
        <v>824</v>
      </c>
      <c r="I11" s="80">
        <v>116</v>
      </c>
      <c r="J11" s="80">
        <v>1880</v>
      </c>
      <c r="K11" s="80">
        <v>-1714</v>
      </c>
      <c r="L11" s="80">
        <v>599</v>
      </c>
      <c r="M11" s="80">
        <v>138</v>
      </c>
      <c r="N11" s="80">
        <v>0</v>
      </c>
      <c r="O11" s="80">
        <v>1284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340</v>
      </c>
      <c r="X11" s="80">
        <v>82</v>
      </c>
      <c r="Y11" s="80">
        <v>699</v>
      </c>
      <c r="Z11" s="80">
        <v>600</v>
      </c>
      <c r="AA11" s="80">
        <v>-600</v>
      </c>
      <c r="AB11" s="80">
        <v>264</v>
      </c>
      <c r="AC11" s="80">
        <v>-207</v>
      </c>
      <c r="AD11" s="80">
        <v>0</v>
      </c>
      <c r="AE11" s="80">
        <v>0</v>
      </c>
      <c r="AF11" s="80">
        <v>26</v>
      </c>
      <c r="AG11" s="80">
        <v>3537</v>
      </c>
      <c r="AH11" s="80">
        <v>0</v>
      </c>
      <c r="AI11" s="80">
        <v>0</v>
      </c>
      <c r="AJ11" s="80">
        <v>87</v>
      </c>
      <c r="AK11" s="80">
        <v>-87</v>
      </c>
      <c r="AL11" s="80">
        <v>-2</v>
      </c>
      <c r="AM11" s="80">
        <v>2</v>
      </c>
      <c r="AN11" s="80">
        <v>39</v>
      </c>
      <c r="AO11" s="80">
        <v>1</v>
      </c>
      <c r="AP11" s="80">
        <v>6</v>
      </c>
      <c r="AQ11" s="80">
        <v>-6</v>
      </c>
      <c r="AR11" s="80">
        <v>0</v>
      </c>
      <c r="AS11" s="80">
        <v>0</v>
      </c>
      <c r="AT11" s="80">
        <v>182</v>
      </c>
      <c r="AU11" s="80">
        <v>-182</v>
      </c>
    </row>
    <row r="12" spans="1:49" ht="30.75" customHeight="1">
      <c r="A12" s="81" t="s">
        <v>231</v>
      </c>
      <c r="B12" s="82">
        <v>-32837</v>
      </c>
      <c r="C12" s="82">
        <v>-35201</v>
      </c>
      <c r="D12" s="82">
        <v>-29783</v>
      </c>
      <c r="E12" s="82">
        <v>-31862</v>
      </c>
      <c r="F12" s="82">
        <v>-33543</v>
      </c>
      <c r="G12" s="82">
        <v>-28335</v>
      </c>
      <c r="H12" s="82">
        <v>-22748</v>
      </c>
      <c r="I12" s="82">
        <v>-33623</v>
      </c>
      <c r="J12" s="82">
        <v>-31094</v>
      </c>
      <c r="K12" s="82">
        <v>-29627</v>
      </c>
      <c r="L12" s="82">
        <v>-36637</v>
      </c>
      <c r="M12" s="82">
        <v>-29689</v>
      </c>
      <c r="N12" s="82">
        <v>-30480</v>
      </c>
      <c r="O12" s="82">
        <v>-36270</v>
      </c>
      <c r="P12" s="82">
        <v>-36301</v>
      </c>
      <c r="Q12" s="82">
        <v>-39287</v>
      </c>
      <c r="R12" s="82">
        <v>-39351</v>
      </c>
      <c r="S12" s="82">
        <v>-50152</v>
      </c>
      <c r="T12" s="82">
        <v>-35287</v>
      </c>
      <c r="U12" s="82">
        <v>-30661</v>
      </c>
      <c r="V12" s="82">
        <v>-46586</v>
      </c>
      <c r="W12" s="82">
        <v>-46312</v>
      </c>
      <c r="X12" s="82">
        <v>-41334</v>
      </c>
      <c r="Y12" s="82">
        <v>-36114</v>
      </c>
      <c r="Z12" s="82">
        <v>-43699</v>
      </c>
      <c r="AA12" s="82">
        <v>-38906</v>
      </c>
      <c r="AB12" s="82">
        <v>-36932</v>
      </c>
      <c r="AC12" s="82">
        <v>-48281</v>
      </c>
      <c r="AD12" s="82">
        <v>-46718</v>
      </c>
      <c r="AE12" s="82">
        <v>-39328</v>
      </c>
      <c r="AF12" s="82">
        <v>-32581</v>
      </c>
      <c r="AG12" s="82">
        <v>-39966</v>
      </c>
      <c r="AH12" s="82">
        <v>-43568</v>
      </c>
      <c r="AI12" s="82">
        <v>-35441</v>
      </c>
      <c r="AJ12" s="82">
        <v>-39784</v>
      </c>
      <c r="AK12" s="82">
        <v>-55569</v>
      </c>
      <c r="AL12" s="82">
        <v>-53946</v>
      </c>
      <c r="AM12" s="82">
        <v>-51843</v>
      </c>
      <c r="AN12" s="82">
        <v>-42943</v>
      </c>
      <c r="AO12" s="82">
        <v>-51025</v>
      </c>
      <c r="AP12" s="82">
        <v>-52256</v>
      </c>
      <c r="AQ12" s="82">
        <v>-58851</v>
      </c>
      <c r="AR12" s="82">
        <v>-63200</v>
      </c>
      <c r="AS12" s="82">
        <f>SUM(AS13:AS19)</f>
        <v>-7866</v>
      </c>
      <c r="AT12" s="82">
        <v>-37811</v>
      </c>
      <c r="AU12" s="82">
        <v>-45131</v>
      </c>
    </row>
    <row r="13" spans="1:49">
      <c r="A13" s="79" t="s">
        <v>50</v>
      </c>
      <c r="B13" s="80">
        <v>-23251</v>
      </c>
      <c r="C13" s="80">
        <v>-25630</v>
      </c>
      <c r="D13" s="80">
        <v>-21011</v>
      </c>
      <c r="E13" s="80">
        <v>-23455</v>
      </c>
      <c r="F13" s="80">
        <v>-23857</v>
      </c>
      <c r="G13" s="80">
        <v>-19144</v>
      </c>
      <c r="H13" s="80">
        <v>-18544</v>
      </c>
      <c r="I13" s="80">
        <v>-23244</v>
      </c>
      <c r="J13" s="80">
        <v>-20365</v>
      </c>
      <c r="K13" s="80">
        <v>-22826</v>
      </c>
      <c r="L13" s="80">
        <v>-27501</v>
      </c>
      <c r="M13" s="80">
        <v>-21894</v>
      </c>
      <c r="N13" s="80">
        <v>-21075</v>
      </c>
      <c r="O13" s="80">
        <v>-28557</v>
      </c>
      <c r="P13" s="80">
        <v>-27865</v>
      </c>
      <c r="Q13" s="80">
        <v>-28510</v>
      </c>
      <c r="R13" s="80">
        <v>-27381</v>
      </c>
      <c r="S13" s="80">
        <v>-41410</v>
      </c>
      <c r="T13" s="80">
        <v>-26491</v>
      </c>
      <c r="U13" s="80">
        <v>-29959</v>
      </c>
      <c r="V13" s="80">
        <v>-34660</v>
      </c>
      <c r="W13" s="80">
        <v>-36968</v>
      </c>
      <c r="X13" s="80">
        <v>-32525</v>
      </c>
      <c r="Y13" s="80">
        <v>-27283</v>
      </c>
      <c r="Z13" s="80">
        <v>-32698</v>
      </c>
      <c r="AA13" s="80">
        <v>-29781</v>
      </c>
      <c r="AB13" s="80">
        <v>-28194</v>
      </c>
      <c r="AC13" s="80">
        <v>-37096</v>
      </c>
      <c r="AD13" s="80">
        <v>-34260</v>
      </c>
      <c r="AE13" s="80">
        <v>-30089</v>
      </c>
      <c r="AF13" s="80">
        <v>-25552</v>
      </c>
      <c r="AG13" s="80">
        <v>-30335</v>
      </c>
      <c r="AH13" s="80">
        <v>-30842</v>
      </c>
      <c r="AI13" s="80">
        <v>-26596</v>
      </c>
      <c r="AJ13" s="80">
        <v>-31201</v>
      </c>
      <c r="AK13" s="80">
        <v>-43674</v>
      </c>
      <c r="AL13" s="80">
        <v>-38141</v>
      </c>
      <c r="AM13" s="80">
        <v>-42062</v>
      </c>
      <c r="AN13" s="80">
        <v>-35768</v>
      </c>
      <c r="AO13" s="80">
        <v>-41064</v>
      </c>
      <c r="AP13" s="80">
        <v>-41181</v>
      </c>
      <c r="AQ13" s="80">
        <v>-46358</v>
      </c>
      <c r="AR13" s="80">
        <v>-53076</v>
      </c>
      <c r="AS13" s="80">
        <v>3868</v>
      </c>
      <c r="AT13" s="80">
        <v>-25342</v>
      </c>
      <c r="AU13" s="80">
        <v>-33203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</row>
    <row r="16" spans="1:49">
      <c r="A16" s="79" t="s">
        <v>52</v>
      </c>
      <c r="B16" s="80">
        <v>-6654</v>
      </c>
      <c r="C16" s="80">
        <v>-6071</v>
      </c>
      <c r="D16" s="80">
        <v>-6251</v>
      </c>
      <c r="E16" s="80">
        <v>-6165</v>
      </c>
      <c r="F16" s="80">
        <v>-6418</v>
      </c>
      <c r="G16" s="80">
        <v>-6100</v>
      </c>
      <c r="H16" s="80">
        <v>-3342</v>
      </c>
      <c r="I16" s="80">
        <v>-8441</v>
      </c>
      <c r="J16" s="80">
        <v>-7525</v>
      </c>
      <c r="K16" s="80">
        <v>-6257</v>
      </c>
      <c r="L16" s="80">
        <v>-6647</v>
      </c>
      <c r="M16" s="80">
        <v>-6220</v>
      </c>
      <c r="N16" s="80">
        <v>-6412</v>
      </c>
      <c r="O16" s="80">
        <v>-5893</v>
      </c>
      <c r="P16" s="80">
        <v>-6414</v>
      </c>
      <c r="Q16" s="80">
        <v>-8568</v>
      </c>
      <c r="R16" s="80">
        <v>-7821</v>
      </c>
      <c r="S16" s="80">
        <v>-6562</v>
      </c>
      <c r="T16" s="80">
        <v>-6867</v>
      </c>
      <c r="U16" s="80">
        <v>-6465</v>
      </c>
      <c r="V16" s="80">
        <v>-8422</v>
      </c>
      <c r="W16" s="80">
        <v>-6984</v>
      </c>
      <c r="X16" s="80">
        <v>-6760</v>
      </c>
      <c r="Y16" s="80">
        <v>-6812</v>
      </c>
      <c r="Z16" s="80">
        <v>-6480</v>
      </c>
      <c r="AA16" s="80">
        <v>-6385</v>
      </c>
      <c r="AB16" s="80">
        <v>-6934</v>
      </c>
      <c r="AC16" s="80">
        <v>-8722</v>
      </c>
      <c r="AD16" s="80">
        <v>-7802</v>
      </c>
      <c r="AE16" s="80">
        <v>-7109</v>
      </c>
      <c r="AF16" s="80">
        <v>-5610</v>
      </c>
      <c r="AG16" s="80">
        <v>-7245</v>
      </c>
      <c r="AH16" s="80">
        <v>-8579</v>
      </c>
      <c r="AI16" s="80">
        <v>-5579</v>
      </c>
      <c r="AJ16" s="80">
        <v>-7377</v>
      </c>
      <c r="AK16" s="80">
        <v>-8837</v>
      </c>
      <c r="AL16" s="80">
        <v>-11141</v>
      </c>
      <c r="AM16" s="80">
        <v>-7964</v>
      </c>
      <c r="AN16" s="80">
        <v>-6974</v>
      </c>
      <c r="AO16" s="80">
        <v>-8796</v>
      </c>
      <c r="AP16" s="80">
        <v>-8913</v>
      </c>
      <c r="AQ16" s="80">
        <v>-7558</v>
      </c>
      <c r="AR16" s="80">
        <v>-8509</v>
      </c>
      <c r="AS16" s="80">
        <v>-9699</v>
      </c>
      <c r="AT16" s="80">
        <v>-10767</v>
      </c>
      <c r="AU16" s="80">
        <v>-9327</v>
      </c>
    </row>
    <row r="17" spans="1:47" ht="26">
      <c r="A17" s="79" t="s">
        <v>53</v>
      </c>
      <c r="B17" s="80">
        <v>-216</v>
      </c>
      <c r="C17" s="80">
        <v>-1167</v>
      </c>
      <c r="D17" s="80">
        <v>-26</v>
      </c>
      <c r="E17" s="80">
        <v>-48</v>
      </c>
      <c r="F17" s="80">
        <v>-397</v>
      </c>
      <c r="G17" s="80">
        <v>-814</v>
      </c>
      <c r="H17" s="80">
        <v>-88</v>
      </c>
      <c r="I17" s="80">
        <v>8</v>
      </c>
      <c r="J17" s="80">
        <v>-928</v>
      </c>
      <c r="K17" s="80">
        <v>76</v>
      </c>
      <c r="L17" s="80">
        <v>-915</v>
      </c>
      <c r="M17" s="80">
        <v>-1072</v>
      </c>
      <c r="N17" s="80">
        <v>-2305</v>
      </c>
      <c r="O17" s="80">
        <v>-951</v>
      </c>
      <c r="P17" s="80">
        <v>-693</v>
      </c>
      <c r="Q17" s="80">
        <v>-289</v>
      </c>
      <c r="R17" s="80">
        <v>-1177</v>
      </c>
      <c r="S17" s="80">
        <v>-433</v>
      </c>
      <c r="T17" s="80">
        <v>-101</v>
      </c>
      <c r="U17" s="80">
        <v>-784</v>
      </c>
      <c r="V17" s="80">
        <v>-1229</v>
      </c>
      <c r="W17" s="80">
        <v>-309</v>
      </c>
      <c r="X17" s="80">
        <v>-101</v>
      </c>
      <c r="Y17" s="80">
        <v>-205</v>
      </c>
      <c r="Z17" s="80">
        <v>-1491</v>
      </c>
      <c r="AA17" s="80">
        <v>-398</v>
      </c>
      <c r="AB17" s="80">
        <v>-183</v>
      </c>
      <c r="AC17" s="80">
        <v>-632</v>
      </c>
      <c r="AD17" s="80">
        <v>-2322</v>
      </c>
      <c r="AE17" s="80">
        <v>-189</v>
      </c>
      <c r="AF17" s="80">
        <v>75</v>
      </c>
      <c r="AG17" s="80">
        <v>-41</v>
      </c>
      <c r="AH17" s="80">
        <v>-617</v>
      </c>
      <c r="AI17" s="80">
        <v>-1802</v>
      </c>
      <c r="AJ17" s="80">
        <v>-129</v>
      </c>
      <c r="AK17" s="80">
        <v>-735</v>
      </c>
      <c r="AL17" s="80">
        <v>-2745</v>
      </c>
      <c r="AM17" s="80">
        <v>-1118</v>
      </c>
      <c r="AN17" s="80">
        <v>11</v>
      </c>
      <c r="AO17" s="80">
        <v>-630</v>
      </c>
      <c r="AP17" s="80">
        <v>-977</v>
      </c>
      <c r="AQ17" s="80">
        <v>-4075</v>
      </c>
      <c r="AR17" s="80">
        <v>-975</v>
      </c>
      <c r="AS17" s="80">
        <v>2</v>
      </c>
      <c r="AT17" s="80">
        <v>-918</v>
      </c>
      <c r="AU17" s="80">
        <v>-2128</v>
      </c>
    </row>
    <row r="18" spans="1:47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</row>
    <row r="19" spans="1:47">
      <c r="A19" s="79" t="s">
        <v>55</v>
      </c>
      <c r="B19" s="80">
        <v>-2716</v>
      </c>
      <c r="C19" s="80">
        <v>-2333</v>
      </c>
      <c r="D19" s="80">
        <v>-2495</v>
      </c>
      <c r="E19" s="80">
        <v>-2194</v>
      </c>
      <c r="F19" s="80">
        <v>-2871</v>
      </c>
      <c r="G19" s="80">
        <v>-2277</v>
      </c>
      <c r="H19" s="80">
        <v>-774</v>
      </c>
      <c r="I19" s="80">
        <v>-1946</v>
      </c>
      <c r="J19" s="80">
        <v>-2276</v>
      </c>
      <c r="K19" s="80">
        <v>-620</v>
      </c>
      <c r="L19" s="80">
        <v>-1574</v>
      </c>
      <c r="M19" s="80">
        <v>-503</v>
      </c>
      <c r="N19" s="80">
        <v>-688</v>
      </c>
      <c r="O19" s="80">
        <v>-869</v>
      </c>
      <c r="P19" s="80">
        <v>-1329</v>
      </c>
      <c r="Q19" s="80">
        <v>-1920</v>
      </c>
      <c r="R19" s="80">
        <v>-2972</v>
      </c>
      <c r="S19" s="80">
        <v>-1747</v>
      </c>
      <c r="T19" s="80">
        <v>-1828</v>
      </c>
      <c r="U19" s="80">
        <v>6547</v>
      </c>
      <c r="V19" s="80">
        <v>-2275</v>
      </c>
      <c r="W19" s="80">
        <v>-2051</v>
      </c>
      <c r="X19" s="80">
        <v>-1948</v>
      </c>
      <c r="Y19" s="80">
        <v>-1814</v>
      </c>
      <c r="Z19" s="80">
        <v>-3030</v>
      </c>
      <c r="AA19" s="80">
        <v>-2342</v>
      </c>
      <c r="AB19" s="80">
        <v>-1621</v>
      </c>
      <c r="AC19" s="80">
        <v>-1831</v>
      </c>
      <c r="AD19" s="80">
        <v>-2334</v>
      </c>
      <c r="AE19" s="80">
        <v>-1941</v>
      </c>
      <c r="AF19" s="80">
        <v>-1494</v>
      </c>
      <c r="AG19" s="80">
        <v>-2345</v>
      </c>
      <c r="AH19" s="80">
        <v>-3530</v>
      </c>
      <c r="AI19" s="80">
        <v>-1464</v>
      </c>
      <c r="AJ19" s="80">
        <v>-1077</v>
      </c>
      <c r="AK19" s="80">
        <v>-2323</v>
      </c>
      <c r="AL19" s="80">
        <v>-1919</v>
      </c>
      <c r="AM19" s="80">
        <v>-699</v>
      </c>
      <c r="AN19" s="80">
        <v>-212</v>
      </c>
      <c r="AO19" s="80">
        <v>-535</v>
      </c>
      <c r="AP19" s="80">
        <v>-1185</v>
      </c>
      <c r="AQ19" s="80">
        <v>-860</v>
      </c>
      <c r="AR19" s="80">
        <v>-640</v>
      </c>
      <c r="AS19" s="80">
        <v>-2037</v>
      </c>
      <c r="AT19" s="80">
        <v>-784</v>
      </c>
      <c r="AU19" s="80">
        <v>-473</v>
      </c>
    </row>
    <row r="20" spans="1:47" ht="31.5" customHeight="1">
      <c r="A20" s="81" t="s">
        <v>232</v>
      </c>
      <c r="B20" s="82">
        <v>5699</v>
      </c>
      <c r="C20" s="82">
        <v>12418</v>
      </c>
      <c r="D20" s="82">
        <v>11396</v>
      </c>
      <c r="E20" s="82">
        <v>8946</v>
      </c>
      <c r="F20" s="82">
        <v>13576</v>
      </c>
      <c r="G20" s="82">
        <v>15902</v>
      </c>
      <c r="H20" s="82">
        <v>6788</v>
      </c>
      <c r="I20" s="82">
        <v>9548</v>
      </c>
      <c r="J20" s="82">
        <v>8006</v>
      </c>
      <c r="K20" s="82">
        <v>12444</v>
      </c>
      <c r="L20" s="82">
        <v>7867</v>
      </c>
      <c r="M20" s="82">
        <v>9090</v>
      </c>
      <c r="N20" s="82">
        <v>8691</v>
      </c>
      <c r="O20" s="82">
        <v>11502</v>
      </c>
      <c r="P20" s="82">
        <v>7324</v>
      </c>
      <c r="Q20" s="82">
        <v>33775</v>
      </c>
      <c r="R20" s="82">
        <v>3881</v>
      </c>
      <c r="S20" s="82">
        <v>8910</v>
      </c>
      <c r="T20" s="82">
        <v>15338</v>
      </c>
      <c r="U20" s="82">
        <v>15839</v>
      </c>
      <c r="V20" s="82">
        <v>8667</v>
      </c>
      <c r="W20" s="82">
        <v>12874</v>
      </c>
      <c r="X20" s="82">
        <v>10078</v>
      </c>
      <c r="Y20" s="82">
        <v>8402</v>
      </c>
      <c r="Z20" s="82">
        <v>14370</v>
      </c>
      <c r="AA20" s="82">
        <v>10007</v>
      </c>
      <c r="AB20" s="82">
        <v>9561</v>
      </c>
      <c r="AC20" s="82">
        <v>20304</v>
      </c>
      <c r="AD20" s="82">
        <v>6202</v>
      </c>
      <c r="AE20" s="82">
        <v>15565</v>
      </c>
      <c r="AF20" s="82">
        <v>10202</v>
      </c>
      <c r="AG20" s="82">
        <v>10725</v>
      </c>
      <c r="AH20" s="82">
        <v>15186</v>
      </c>
      <c r="AI20" s="82">
        <v>13664</v>
      </c>
      <c r="AJ20" s="82">
        <v>6417</v>
      </c>
      <c r="AK20" s="82">
        <v>12298</v>
      </c>
      <c r="AL20" s="82">
        <v>-1881</v>
      </c>
      <c r="AM20" s="82">
        <v>1854</v>
      </c>
      <c r="AN20" s="82">
        <v>7207</v>
      </c>
      <c r="AO20" s="82">
        <v>-3966</v>
      </c>
      <c r="AP20" s="82">
        <v>3845</v>
      </c>
      <c r="AQ20" s="82">
        <v>-5545</v>
      </c>
      <c r="AR20" s="82">
        <v>7376</v>
      </c>
      <c r="AS20" s="82">
        <v>20510</v>
      </c>
      <c r="AT20" s="82">
        <v>40559</v>
      </c>
      <c r="AU20" s="82">
        <v>6995</v>
      </c>
    </row>
    <row r="21" spans="1:47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</row>
    <row r="22" spans="1:47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229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</row>
    <row r="23" spans="1:47">
      <c r="A23" s="79" t="s">
        <v>58</v>
      </c>
      <c r="B23" s="80">
        <v>-241</v>
      </c>
      <c r="C23" s="80">
        <v>-660</v>
      </c>
      <c r="D23" s="80">
        <v>-186</v>
      </c>
      <c r="E23" s="80">
        <v>-577</v>
      </c>
      <c r="F23" s="80">
        <v>-170</v>
      </c>
      <c r="G23" s="80">
        <v>-480</v>
      </c>
      <c r="H23" s="80">
        <v>-127</v>
      </c>
      <c r="I23" s="80">
        <v>-421</v>
      </c>
      <c r="J23" s="80">
        <v>-103</v>
      </c>
      <c r="K23" s="80">
        <v>-568</v>
      </c>
      <c r="L23" s="80">
        <v>-97</v>
      </c>
      <c r="M23" s="80">
        <v>-1175</v>
      </c>
      <c r="N23" s="80">
        <v>-479</v>
      </c>
      <c r="O23" s="80">
        <v>-1131</v>
      </c>
      <c r="P23" s="80">
        <v>-671</v>
      </c>
      <c r="Q23" s="80">
        <v>-1794</v>
      </c>
      <c r="R23" s="80">
        <v>0</v>
      </c>
      <c r="S23" s="80">
        <v>-1629</v>
      </c>
      <c r="T23" s="80">
        <v>0</v>
      </c>
      <c r="U23" s="80">
        <v>1629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320</v>
      </c>
      <c r="AB23" s="80">
        <v>53</v>
      </c>
      <c r="AC23" s="80">
        <v>-373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</row>
    <row r="24" spans="1:47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</row>
    <row r="25" spans="1:47">
      <c r="A25" s="79" t="s">
        <v>59</v>
      </c>
      <c r="B25" s="80">
        <v>59</v>
      </c>
      <c r="C25" s="80">
        <v>48</v>
      </c>
      <c r="D25" s="80">
        <v>35</v>
      </c>
      <c r="E25" s="80">
        <v>38</v>
      </c>
      <c r="F25" s="80">
        <v>30</v>
      </c>
      <c r="G25" s="80">
        <v>34</v>
      </c>
      <c r="H25" s="80">
        <v>95</v>
      </c>
      <c r="I25" s="80">
        <v>42</v>
      </c>
      <c r="J25" s="80">
        <v>41</v>
      </c>
      <c r="K25" s="80">
        <v>34</v>
      </c>
      <c r="L25" s="80">
        <v>43</v>
      </c>
      <c r="M25" s="80">
        <v>79</v>
      </c>
      <c r="N25" s="80">
        <v>47</v>
      </c>
      <c r="O25" s="80">
        <v>54</v>
      </c>
      <c r="P25" s="80">
        <v>18</v>
      </c>
      <c r="Q25" s="80">
        <v>35</v>
      </c>
      <c r="R25" s="80">
        <v>56</v>
      </c>
      <c r="S25" s="80">
        <v>78</v>
      </c>
      <c r="T25" s="80">
        <v>65</v>
      </c>
      <c r="U25" s="80">
        <v>-199</v>
      </c>
      <c r="V25" s="80">
        <v>16</v>
      </c>
      <c r="W25" s="80">
        <v>120</v>
      </c>
      <c r="X25" s="80">
        <v>33</v>
      </c>
      <c r="Y25" s="80">
        <v>24</v>
      </c>
      <c r="Z25" s="80">
        <v>30</v>
      </c>
      <c r="AA25" s="80">
        <v>-30</v>
      </c>
      <c r="AB25" s="80">
        <v>0</v>
      </c>
      <c r="AC25" s="80">
        <v>446</v>
      </c>
      <c r="AD25" s="80">
        <v>5</v>
      </c>
      <c r="AE25" s="80">
        <v>0</v>
      </c>
      <c r="AF25" s="80">
        <v>3</v>
      </c>
      <c r="AG25" s="80">
        <v>12</v>
      </c>
      <c r="AH25" s="80">
        <v>41</v>
      </c>
      <c r="AI25" s="80">
        <v>32</v>
      </c>
      <c r="AJ25" s="80">
        <v>48</v>
      </c>
      <c r="AK25" s="80">
        <v>228</v>
      </c>
      <c r="AL25" s="80">
        <v>253</v>
      </c>
      <c r="AM25" s="80">
        <v>82</v>
      </c>
      <c r="AN25" s="80">
        <v>82</v>
      </c>
      <c r="AO25" s="80">
        <v>43</v>
      </c>
      <c r="AP25" s="80">
        <v>186</v>
      </c>
      <c r="AQ25" s="80">
        <v>183</v>
      </c>
      <c r="AR25" s="80">
        <v>8</v>
      </c>
      <c r="AS25" s="80">
        <v>64</v>
      </c>
      <c r="AT25" s="80">
        <v>74</v>
      </c>
      <c r="AU25" s="80">
        <v>50</v>
      </c>
    </row>
    <row r="26" spans="1:47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</row>
    <row r="27" spans="1:47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</row>
    <row r="28" spans="1:47">
      <c r="A28" s="79" t="s">
        <v>60</v>
      </c>
      <c r="B28" s="80">
        <v>-989</v>
      </c>
      <c r="C28" s="80">
        <v>-1873</v>
      </c>
      <c r="D28" s="80">
        <v>-1172</v>
      </c>
      <c r="E28" s="80">
        <v>-1177</v>
      </c>
      <c r="F28" s="80">
        <v>-904</v>
      </c>
      <c r="G28" s="80">
        <v>-2866</v>
      </c>
      <c r="H28" s="80">
        <v>-1260</v>
      </c>
      <c r="I28" s="80">
        <v>-2105</v>
      </c>
      <c r="J28" s="80">
        <v>-1724</v>
      </c>
      <c r="K28" s="80">
        <v>-1971</v>
      </c>
      <c r="L28" s="80">
        <v>-1628</v>
      </c>
      <c r="M28" s="80">
        <v>-1671</v>
      </c>
      <c r="N28" s="80">
        <v>-1680</v>
      </c>
      <c r="O28" s="80">
        <v>-2105</v>
      </c>
      <c r="P28" s="80">
        <v>-1625</v>
      </c>
      <c r="Q28" s="80">
        <v>-1959</v>
      </c>
      <c r="R28" s="80">
        <v>-2715</v>
      </c>
      <c r="S28" s="80">
        <v>-3765</v>
      </c>
      <c r="T28" s="80">
        <v>-2201</v>
      </c>
      <c r="U28" s="80">
        <v>-3081</v>
      </c>
      <c r="V28" s="80">
        <v>-2184</v>
      </c>
      <c r="W28" s="80">
        <v>-2124</v>
      </c>
      <c r="X28" s="80">
        <v>-1329</v>
      </c>
      <c r="Y28" s="80">
        <v>-1213</v>
      </c>
      <c r="Z28" s="80">
        <v>-1796</v>
      </c>
      <c r="AA28" s="80">
        <v>-17</v>
      </c>
      <c r="AB28" s="80">
        <v>-1139</v>
      </c>
      <c r="AC28" s="80">
        <v>-2042</v>
      </c>
      <c r="AD28" s="80">
        <v>-1414</v>
      </c>
      <c r="AE28" s="80">
        <v>-3223</v>
      </c>
      <c r="AF28" s="80">
        <v>-1444</v>
      </c>
      <c r="AG28" s="80">
        <v>-1506</v>
      </c>
      <c r="AH28" s="80">
        <v>-2130</v>
      </c>
      <c r="AI28" s="80">
        <v>-3543</v>
      </c>
      <c r="AJ28" s="80">
        <v>-124</v>
      </c>
      <c r="AK28" s="80">
        <v>-1678</v>
      </c>
      <c r="AL28" s="80">
        <v>-1538</v>
      </c>
      <c r="AM28" s="80">
        <v>-1269</v>
      </c>
      <c r="AN28" s="80">
        <v>-1037</v>
      </c>
      <c r="AO28" s="80">
        <v>-134</v>
      </c>
      <c r="AP28" s="80">
        <v>-1214</v>
      </c>
      <c r="AQ28" s="80">
        <v>-587</v>
      </c>
      <c r="AR28" s="80">
        <v>-838</v>
      </c>
      <c r="AS28" s="80">
        <v>-465</v>
      </c>
      <c r="AT28" s="80">
        <v>-684</v>
      </c>
      <c r="AU28" s="80">
        <v>-1034</v>
      </c>
    </row>
    <row r="29" spans="1:47">
      <c r="A29" s="79" t="s">
        <v>61</v>
      </c>
      <c r="B29" s="80">
        <v>176</v>
      </c>
      <c r="C29" s="80">
        <v>-176</v>
      </c>
      <c r="D29" s="80">
        <v>0</v>
      </c>
      <c r="E29" s="80">
        <v>-306</v>
      </c>
      <c r="F29" s="80">
        <v>1372</v>
      </c>
      <c r="G29" s="80">
        <v>-1372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-77</v>
      </c>
      <c r="R29" s="80">
        <v>0</v>
      </c>
      <c r="S29" s="80">
        <v>0</v>
      </c>
      <c r="T29" s="80">
        <v>0</v>
      </c>
      <c r="U29" s="80">
        <v>-8278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27</v>
      </c>
      <c r="AH29" s="80">
        <v>55</v>
      </c>
      <c r="AI29" s="80">
        <v>177</v>
      </c>
      <c r="AJ29" s="80">
        <v>-232</v>
      </c>
      <c r="AK29" s="80">
        <v>7</v>
      </c>
      <c r="AL29" s="80">
        <v>0</v>
      </c>
      <c r="AM29" s="80">
        <v>-215</v>
      </c>
      <c r="AN29" s="80">
        <v>-51</v>
      </c>
      <c r="AO29" s="80">
        <v>-51</v>
      </c>
      <c r="AP29" s="80">
        <v>-40</v>
      </c>
      <c r="AQ29" s="80">
        <v>-28</v>
      </c>
      <c r="AR29" s="80">
        <v>-77</v>
      </c>
      <c r="AS29" s="80">
        <v>-53</v>
      </c>
      <c r="AT29" s="80">
        <v>-42</v>
      </c>
      <c r="AU29" s="80">
        <v>-23</v>
      </c>
    </row>
    <row r="30" spans="1:47">
      <c r="A30" s="83" t="s">
        <v>233</v>
      </c>
      <c r="B30" s="84">
        <v>4704</v>
      </c>
      <c r="C30" s="84">
        <v>9757</v>
      </c>
      <c r="D30" s="84">
        <v>10073</v>
      </c>
      <c r="E30" s="84">
        <v>6924</v>
      </c>
      <c r="F30" s="84">
        <v>13904</v>
      </c>
      <c r="G30" s="84">
        <v>11218</v>
      </c>
      <c r="H30" s="84">
        <v>5496</v>
      </c>
      <c r="I30" s="84">
        <v>7064</v>
      </c>
      <c r="J30" s="84">
        <v>6220</v>
      </c>
      <c r="K30" s="84">
        <v>9939</v>
      </c>
      <c r="L30" s="84">
        <v>6185</v>
      </c>
      <c r="M30" s="84">
        <v>6323</v>
      </c>
      <c r="N30" s="84">
        <v>6579</v>
      </c>
      <c r="O30" s="84">
        <v>8320</v>
      </c>
      <c r="P30" s="84">
        <v>5046</v>
      </c>
      <c r="Q30" s="84">
        <v>29980</v>
      </c>
      <c r="R30" s="84">
        <v>1222</v>
      </c>
      <c r="S30" s="84">
        <v>3594</v>
      </c>
      <c r="T30" s="84">
        <v>13202</v>
      </c>
      <c r="U30" s="84">
        <v>6139</v>
      </c>
      <c r="V30" s="84">
        <v>6499</v>
      </c>
      <c r="W30" s="84">
        <v>10870</v>
      </c>
      <c r="X30" s="84">
        <v>8782</v>
      </c>
      <c r="Y30" s="84">
        <v>7213</v>
      </c>
      <c r="Z30" s="84">
        <v>12604</v>
      </c>
      <c r="AA30" s="84">
        <v>10280</v>
      </c>
      <c r="AB30" s="84">
        <v>8475</v>
      </c>
      <c r="AC30" s="84">
        <v>18335</v>
      </c>
      <c r="AD30" s="84">
        <v>4793</v>
      </c>
      <c r="AE30" s="84">
        <v>12342</v>
      </c>
      <c r="AF30" s="84">
        <v>8761</v>
      </c>
      <c r="AG30" s="84">
        <v>9258</v>
      </c>
      <c r="AH30" s="84">
        <v>13152</v>
      </c>
      <c r="AI30" s="84">
        <v>10330</v>
      </c>
      <c r="AJ30" s="84">
        <v>6109</v>
      </c>
      <c r="AK30" s="84">
        <v>10855</v>
      </c>
      <c r="AL30" s="84">
        <v>-3166</v>
      </c>
      <c r="AM30" s="84">
        <v>452</v>
      </c>
      <c r="AN30" s="84">
        <v>6201</v>
      </c>
      <c r="AO30" s="84">
        <v>-4108</v>
      </c>
      <c r="AP30" s="84">
        <v>2777</v>
      </c>
      <c r="AQ30" s="84">
        <v>-5977</v>
      </c>
      <c r="AR30" s="84">
        <v>6469</v>
      </c>
      <c r="AS30" s="84">
        <v>20056</v>
      </c>
      <c r="AT30" s="84">
        <v>39907</v>
      </c>
      <c r="AU30" s="84">
        <v>5988</v>
      </c>
    </row>
    <row r="31" spans="1:47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</row>
    <row r="34" spans="1:47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</row>
    <row r="35" spans="1:47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</row>
    <row r="36" spans="1:47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</row>
    <row r="37" spans="1:47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</row>
    <row r="38" spans="1:47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</row>
    <row r="39" spans="1:47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</row>
    <row r="40" spans="1:47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</row>
    <row r="41" spans="1:47">
      <c r="A41" s="79" t="s">
        <v>235</v>
      </c>
      <c r="B41" s="80">
        <v>150</v>
      </c>
      <c r="C41" s="80">
        <v>2</v>
      </c>
      <c r="D41" s="80">
        <v>-12</v>
      </c>
      <c r="E41" s="80">
        <v>52</v>
      </c>
      <c r="F41" s="80">
        <v>0</v>
      </c>
      <c r="G41" s="80">
        <v>0</v>
      </c>
      <c r="H41" s="80">
        <v>12</v>
      </c>
      <c r="I41" s="80">
        <v>71</v>
      </c>
      <c r="J41" s="80">
        <v>0</v>
      </c>
      <c r="K41" s="80">
        <v>0</v>
      </c>
      <c r="L41" s="80">
        <v>693</v>
      </c>
      <c r="M41" s="80">
        <v>-12</v>
      </c>
      <c r="N41" s="80">
        <v>22</v>
      </c>
      <c r="O41" s="80">
        <v>0</v>
      </c>
      <c r="P41" s="80">
        <v>0</v>
      </c>
      <c r="Q41" s="80">
        <v>1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405</v>
      </c>
      <c r="AG41" s="80">
        <v>665</v>
      </c>
      <c r="AH41" s="80">
        <v>0</v>
      </c>
      <c r="AI41" s="80">
        <v>122</v>
      </c>
      <c r="AJ41" s="80">
        <v>67</v>
      </c>
      <c r="AK41" s="80">
        <v>51</v>
      </c>
      <c r="AL41" s="80">
        <v>0</v>
      </c>
      <c r="AM41" s="80">
        <v>0</v>
      </c>
      <c r="AN41" s="80">
        <v>0</v>
      </c>
      <c r="AO41" s="80">
        <v>7</v>
      </c>
      <c r="AP41" s="80">
        <v>0</v>
      </c>
      <c r="AQ41" s="80">
        <v>0</v>
      </c>
      <c r="AR41" s="80">
        <v>0</v>
      </c>
      <c r="AS41" s="80">
        <v>0</v>
      </c>
      <c r="AT41" s="80">
        <v>22</v>
      </c>
      <c r="AU41" s="80">
        <v>1</v>
      </c>
    </row>
    <row r="42" spans="1:47">
      <c r="A42" s="79" t="s">
        <v>70</v>
      </c>
      <c r="B42" s="80">
        <v>-1977</v>
      </c>
      <c r="C42" s="80">
        <v>-2103</v>
      </c>
      <c r="D42" s="80">
        <v>-1895</v>
      </c>
      <c r="E42" s="80">
        <v>-2204</v>
      </c>
      <c r="F42" s="80">
        <v>-3086</v>
      </c>
      <c r="G42" s="80">
        <v>-4868</v>
      </c>
      <c r="H42" s="80">
        <v>-6216</v>
      </c>
      <c r="I42" s="80">
        <v>-6625</v>
      </c>
      <c r="J42" s="80">
        <v>-6502</v>
      </c>
      <c r="K42" s="80">
        <v>-14745</v>
      </c>
      <c r="L42" s="80">
        <v>-15366</v>
      </c>
      <c r="M42" s="80">
        <v>-9441</v>
      </c>
      <c r="N42" s="80">
        <v>-13404</v>
      </c>
      <c r="O42" s="80">
        <v>-3649</v>
      </c>
      <c r="P42" s="80">
        <v>-14167</v>
      </c>
      <c r="Q42" s="80">
        <v>-7844</v>
      </c>
      <c r="R42" s="80">
        <v>-9506</v>
      </c>
      <c r="S42" s="80">
        <v>-3502</v>
      </c>
      <c r="T42" s="80">
        <v>-3002</v>
      </c>
      <c r="U42" s="80">
        <v>-1889</v>
      </c>
      <c r="V42" s="80">
        <v>-2184</v>
      </c>
      <c r="W42" s="80">
        <v>-2434</v>
      </c>
      <c r="X42" s="80">
        <v>-4814</v>
      </c>
      <c r="Y42" s="80">
        <v>-2097</v>
      </c>
      <c r="Z42" s="80">
        <v>-3980</v>
      </c>
      <c r="AA42" s="80">
        <v>-3644</v>
      </c>
      <c r="AB42" s="80">
        <v>-2582</v>
      </c>
      <c r="AC42" s="80">
        <v>-4834</v>
      </c>
      <c r="AD42" s="80">
        <v>-4858</v>
      </c>
      <c r="AE42" s="80">
        <v>-5052</v>
      </c>
      <c r="AF42" s="80">
        <v>-3014</v>
      </c>
      <c r="AG42" s="80">
        <v>-5191</v>
      </c>
      <c r="AH42" s="80">
        <v>-4058</v>
      </c>
      <c r="AI42" s="80">
        <v>-2368</v>
      </c>
      <c r="AJ42" s="80">
        <v>-4470</v>
      </c>
      <c r="AK42" s="80">
        <v>-6057</v>
      </c>
      <c r="AL42" s="80">
        <v>-6290</v>
      </c>
      <c r="AM42" s="80">
        <v>-5204</v>
      </c>
      <c r="AN42" s="80">
        <v>-3001</v>
      </c>
      <c r="AO42" s="80">
        <v>-3236</v>
      </c>
      <c r="AP42" s="80">
        <v>-3227</v>
      </c>
      <c r="AQ42" s="80">
        <v>-2899</v>
      </c>
      <c r="AR42" s="80">
        <v>-7159</v>
      </c>
      <c r="AS42" s="80">
        <v>-44007</v>
      </c>
      <c r="AT42" s="80">
        <v>-15632</v>
      </c>
      <c r="AU42" s="80">
        <v>-17666</v>
      </c>
    </row>
    <row r="43" spans="1:47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</row>
    <row r="44" spans="1:47">
      <c r="A44" s="79" t="s">
        <v>72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-439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0</v>
      </c>
      <c r="AU44" s="80">
        <v>0</v>
      </c>
    </row>
    <row r="45" spans="1:47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</row>
    <row r="46" spans="1:47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</row>
    <row r="47" spans="1:47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</row>
    <row r="48" spans="1:47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</row>
    <row r="49" spans="1:47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</row>
    <row r="50" spans="1:47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</row>
    <row r="51" spans="1:47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</row>
    <row r="52" spans="1:47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</row>
    <row r="53" spans="1:47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</row>
    <row r="54" spans="1:47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</row>
    <row r="55" spans="1:47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</row>
    <row r="56" spans="1:47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</row>
    <row r="57" spans="1:47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</row>
    <row r="58" spans="1:47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</row>
    <row r="59" spans="1:47">
      <c r="A59" s="83" t="s">
        <v>234</v>
      </c>
      <c r="B59" s="84">
        <v>-1827</v>
      </c>
      <c r="C59" s="84">
        <v>-2101</v>
      </c>
      <c r="D59" s="84">
        <v>-1907</v>
      </c>
      <c r="E59" s="84">
        <v>-2152</v>
      </c>
      <c r="F59" s="84">
        <v>-3086</v>
      </c>
      <c r="G59" s="84">
        <v>-4868</v>
      </c>
      <c r="H59" s="84">
        <v>-6204</v>
      </c>
      <c r="I59" s="84">
        <v>-6554</v>
      </c>
      <c r="J59" s="84">
        <v>-6502</v>
      </c>
      <c r="K59" s="84">
        <v>-14745</v>
      </c>
      <c r="L59" s="84">
        <v>-14673</v>
      </c>
      <c r="M59" s="84">
        <v>-9453</v>
      </c>
      <c r="N59" s="84">
        <v>-13382</v>
      </c>
      <c r="O59" s="84">
        <v>-3649</v>
      </c>
      <c r="P59" s="84">
        <v>-14167</v>
      </c>
      <c r="Q59" s="84">
        <v>-7843</v>
      </c>
      <c r="R59" s="84">
        <v>-9506</v>
      </c>
      <c r="S59" s="84">
        <v>-3502</v>
      </c>
      <c r="T59" s="84">
        <v>-3002</v>
      </c>
      <c r="U59" s="84">
        <v>-1889</v>
      </c>
      <c r="V59" s="84">
        <v>-2184</v>
      </c>
      <c r="W59" s="84">
        <v>-2434</v>
      </c>
      <c r="X59" s="84">
        <v>-4814</v>
      </c>
      <c r="Y59" s="84">
        <v>-2097</v>
      </c>
      <c r="Z59" s="84">
        <v>-3980</v>
      </c>
      <c r="AA59" s="84">
        <v>-3644</v>
      </c>
      <c r="AB59" s="84">
        <v>-2582</v>
      </c>
      <c r="AC59" s="84">
        <v>-5273</v>
      </c>
      <c r="AD59" s="84">
        <v>-4858</v>
      </c>
      <c r="AE59" s="84">
        <v>-5052</v>
      </c>
      <c r="AF59" s="84">
        <v>-2609</v>
      </c>
      <c r="AG59" s="84">
        <v>-4526</v>
      </c>
      <c r="AH59" s="84">
        <v>-4058</v>
      </c>
      <c r="AI59" s="84">
        <v>-2246</v>
      </c>
      <c r="AJ59" s="84">
        <v>-4403</v>
      </c>
      <c r="AK59" s="84">
        <v>-6006</v>
      </c>
      <c r="AL59" s="84">
        <v>-6290</v>
      </c>
      <c r="AM59" s="84">
        <v>-5204</v>
      </c>
      <c r="AN59" s="84">
        <v>-3001</v>
      </c>
      <c r="AO59" s="84">
        <v>-3229</v>
      </c>
      <c r="AP59" s="84">
        <v>-3227</v>
      </c>
      <c r="AQ59" s="84">
        <v>-2899</v>
      </c>
      <c r="AR59" s="84">
        <v>-7159</v>
      </c>
      <c r="AS59" s="84">
        <v>-44007</v>
      </c>
      <c r="AT59" s="84">
        <v>-15610</v>
      </c>
      <c r="AU59" s="84">
        <v>-17665</v>
      </c>
    </row>
    <row r="60" spans="1:47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</row>
    <row r="61" spans="1:47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</row>
    <row r="62" spans="1:47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</row>
    <row r="63" spans="1:47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</row>
    <row r="64" spans="1:47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2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</row>
    <row r="65" spans="1:47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</row>
    <row r="66" spans="1:47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</row>
    <row r="67" spans="1:47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</row>
    <row r="68" spans="1:47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</row>
    <row r="69" spans="1:47">
      <c r="A69" s="79" t="s">
        <v>239</v>
      </c>
      <c r="B69" s="80">
        <v>137</v>
      </c>
      <c r="C69" s="80">
        <v>-1</v>
      </c>
      <c r="D69" s="80">
        <v>110</v>
      </c>
      <c r="E69" s="80">
        <v>-3</v>
      </c>
      <c r="F69" s="80">
        <v>21</v>
      </c>
      <c r="G69" s="80">
        <v>0</v>
      </c>
      <c r="H69" s="80">
        <v>17</v>
      </c>
      <c r="I69" s="80">
        <v>34999</v>
      </c>
      <c r="J69" s="80">
        <v>0</v>
      </c>
      <c r="K69" s="80">
        <v>10000</v>
      </c>
      <c r="L69" s="80">
        <v>33000</v>
      </c>
      <c r="M69" s="80">
        <v>0</v>
      </c>
      <c r="N69" s="80">
        <v>0</v>
      </c>
      <c r="O69" s="80">
        <v>5419</v>
      </c>
      <c r="P69" s="80">
        <v>3109</v>
      </c>
      <c r="Q69" s="80">
        <v>419</v>
      </c>
      <c r="R69" s="80">
        <v>0</v>
      </c>
      <c r="S69" s="80">
        <v>0</v>
      </c>
      <c r="T69" s="80">
        <v>82274</v>
      </c>
      <c r="U69" s="80">
        <v>0</v>
      </c>
      <c r="V69" s="80">
        <v>0</v>
      </c>
      <c r="W69" s="80">
        <v>0</v>
      </c>
      <c r="X69" s="80">
        <v>0</v>
      </c>
      <c r="Y69" s="80">
        <v>0</v>
      </c>
      <c r="Z69" s="80">
        <v>0</v>
      </c>
      <c r="AA69" s="80">
        <v>0</v>
      </c>
      <c r="AB69" s="80">
        <v>10150</v>
      </c>
      <c r="AC69" s="80">
        <v>1103</v>
      </c>
      <c r="AD69" s="80">
        <v>0</v>
      </c>
      <c r="AE69" s="80">
        <v>0</v>
      </c>
      <c r="AF69" s="80">
        <v>0</v>
      </c>
      <c r="AG69" s="80">
        <v>0</v>
      </c>
      <c r="AH69" s="80">
        <v>0</v>
      </c>
      <c r="AI69" s="80">
        <v>0</v>
      </c>
      <c r="AJ69" s="80">
        <v>0</v>
      </c>
      <c r="AK69" s="80">
        <v>46000</v>
      </c>
      <c r="AL69" s="80">
        <v>3795</v>
      </c>
      <c r="AM69" s="80">
        <v>1818</v>
      </c>
      <c r="AN69" s="80">
        <v>4436</v>
      </c>
      <c r="AO69" s="80">
        <v>19922</v>
      </c>
      <c r="AP69" s="80">
        <v>42000</v>
      </c>
      <c r="AQ69" s="80">
        <v>7000</v>
      </c>
      <c r="AR69" s="80">
        <v>0</v>
      </c>
      <c r="AS69" s="80">
        <v>0</v>
      </c>
      <c r="AT69" s="80">
        <v>0</v>
      </c>
      <c r="AU69" s="80">
        <v>6428</v>
      </c>
    </row>
    <row r="70" spans="1:47">
      <c r="A70" s="79" t="s">
        <v>240</v>
      </c>
      <c r="B70" s="80">
        <v>907</v>
      </c>
      <c r="C70" s="80">
        <v>-2</v>
      </c>
      <c r="D70" s="80">
        <v>-70</v>
      </c>
      <c r="E70" s="80">
        <v>813</v>
      </c>
      <c r="F70" s="80">
        <v>0</v>
      </c>
      <c r="G70" s="80">
        <v>32347</v>
      </c>
      <c r="H70" s="80">
        <v>-200</v>
      </c>
      <c r="I70" s="80">
        <v>-24825</v>
      </c>
      <c r="J70" s="80">
        <v>0</v>
      </c>
      <c r="K70" s="80">
        <v>4536</v>
      </c>
      <c r="L70" s="80">
        <v>2303</v>
      </c>
      <c r="M70" s="80">
        <v>2198</v>
      </c>
      <c r="N70" s="80">
        <v>5332</v>
      </c>
      <c r="O70" s="80">
        <v>-5332</v>
      </c>
      <c r="P70" s="80">
        <v>3135</v>
      </c>
      <c r="Q70" s="80">
        <v>20185</v>
      </c>
      <c r="R70" s="80">
        <v>0</v>
      </c>
      <c r="S70" s="80">
        <v>82274</v>
      </c>
      <c r="T70" s="80">
        <v>-82274</v>
      </c>
      <c r="U70" s="80">
        <v>0</v>
      </c>
      <c r="V70" s="80">
        <v>507</v>
      </c>
      <c r="W70" s="80">
        <v>0</v>
      </c>
      <c r="X70" s="80">
        <v>-35</v>
      </c>
      <c r="Y70" s="80">
        <v>216</v>
      </c>
      <c r="Z70" s="80">
        <v>0</v>
      </c>
      <c r="AA70" s="80">
        <v>5631</v>
      </c>
      <c r="AB70" s="80">
        <v>236</v>
      </c>
      <c r="AC70" s="80">
        <v>599</v>
      </c>
      <c r="AD70" s="80">
        <v>0</v>
      </c>
      <c r="AE70" s="80">
        <v>3133</v>
      </c>
      <c r="AF70" s="80">
        <v>907</v>
      </c>
      <c r="AG70" s="80">
        <v>16731</v>
      </c>
      <c r="AH70" s="80">
        <v>0</v>
      </c>
      <c r="AI70" s="80">
        <v>7000</v>
      </c>
      <c r="AJ70" s="80">
        <v>2604</v>
      </c>
      <c r="AK70" s="80">
        <v>10317</v>
      </c>
      <c r="AL70" s="80">
        <v>0</v>
      </c>
      <c r="AM70" s="80">
        <v>24417</v>
      </c>
      <c r="AN70" s="80">
        <v>4882</v>
      </c>
      <c r="AO70" s="80">
        <v>23029</v>
      </c>
      <c r="AP70" s="80">
        <v>6545</v>
      </c>
      <c r="AQ70" s="80">
        <v>4206</v>
      </c>
      <c r="AR70" s="80">
        <v>13808</v>
      </c>
      <c r="AS70" s="80">
        <v>48089</v>
      </c>
      <c r="AT70" s="80">
        <v>6098</v>
      </c>
      <c r="AU70" s="80">
        <v>8404</v>
      </c>
    </row>
    <row r="71" spans="1:47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</row>
    <row r="72" spans="1:47">
      <c r="A72" s="79" t="s">
        <v>88</v>
      </c>
      <c r="B72" s="80">
        <v>-2707</v>
      </c>
      <c r="C72" s="80">
        <v>-2889</v>
      </c>
      <c r="D72" s="80">
        <v>-1505</v>
      </c>
      <c r="E72" s="80">
        <v>-1730</v>
      </c>
      <c r="F72" s="80">
        <v>-1800</v>
      </c>
      <c r="G72" s="80">
        <v>-31707</v>
      </c>
      <c r="H72" s="80">
        <v>-1654</v>
      </c>
      <c r="I72" s="80">
        <v>-2533</v>
      </c>
      <c r="J72" s="80">
        <v>-1800</v>
      </c>
      <c r="K72" s="80">
        <v>0</v>
      </c>
      <c r="L72" s="80">
        <v>-1800</v>
      </c>
      <c r="M72" s="80">
        <v>0</v>
      </c>
      <c r="N72" s="80">
        <v>-1800</v>
      </c>
      <c r="O72" s="80">
        <v>0</v>
      </c>
      <c r="P72" s="80">
        <v>1800</v>
      </c>
      <c r="Q72" s="80">
        <v>-24100</v>
      </c>
      <c r="R72" s="80">
        <v>0</v>
      </c>
      <c r="S72" s="80">
        <v>-84158</v>
      </c>
      <c r="T72" s="80">
        <v>26</v>
      </c>
      <c r="U72" s="80">
        <v>-627</v>
      </c>
      <c r="V72" s="80">
        <v>-507</v>
      </c>
      <c r="W72" s="80">
        <v>0</v>
      </c>
      <c r="X72" s="80">
        <v>35</v>
      </c>
      <c r="Y72" s="80">
        <v>-216</v>
      </c>
      <c r="Z72" s="80">
        <v>0</v>
      </c>
      <c r="AA72" s="80">
        <v>-10981</v>
      </c>
      <c r="AB72" s="80">
        <v>-747</v>
      </c>
      <c r="AC72" s="80">
        <v>-4421</v>
      </c>
      <c r="AD72" s="80">
        <v>-1385</v>
      </c>
      <c r="AE72" s="80">
        <v>-14641</v>
      </c>
      <c r="AF72" s="80">
        <v>-1749</v>
      </c>
      <c r="AG72" s="80">
        <v>-10250</v>
      </c>
      <c r="AH72" s="80">
        <v>-1269</v>
      </c>
      <c r="AI72" s="80">
        <v>-10684</v>
      </c>
      <c r="AJ72" s="80">
        <v>-332</v>
      </c>
      <c r="AK72" s="80">
        <v>-40911</v>
      </c>
      <c r="AL72" s="80">
        <v>-1817</v>
      </c>
      <c r="AM72" s="80">
        <v>-17299</v>
      </c>
      <c r="AN72" s="80">
        <v>-7460</v>
      </c>
      <c r="AO72" s="80">
        <v>-30186</v>
      </c>
      <c r="AP72" s="80">
        <v>-24161</v>
      </c>
      <c r="AQ72" s="80">
        <v>-12180</v>
      </c>
      <c r="AR72" s="80">
        <v>-11906</v>
      </c>
      <c r="AS72" s="80">
        <v>-24261</v>
      </c>
      <c r="AT72" s="80">
        <v>-8186</v>
      </c>
      <c r="AU72" s="80">
        <v>-14739</v>
      </c>
    </row>
    <row r="73" spans="1:47">
      <c r="A73" s="79" t="s">
        <v>241</v>
      </c>
      <c r="B73" s="80">
        <v>-386</v>
      </c>
      <c r="C73" s="80">
        <v>-396</v>
      </c>
      <c r="D73" s="80">
        <v>-265</v>
      </c>
      <c r="E73" s="80">
        <v>-391</v>
      </c>
      <c r="F73" s="80">
        <v>-317</v>
      </c>
      <c r="G73" s="80">
        <v>-309</v>
      </c>
      <c r="H73" s="80">
        <v>-226</v>
      </c>
      <c r="I73" s="80">
        <v>-239</v>
      </c>
      <c r="J73" s="80">
        <v>-228</v>
      </c>
      <c r="K73" s="80">
        <v>-350</v>
      </c>
      <c r="L73" s="80">
        <v>-343</v>
      </c>
      <c r="M73" s="80">
        <v>-342</v>
      </c>
      <c r="N73" s="80">
        <v>-291</v>
      </c>
      <c r="O73" s="80">
        <v>-291</v>
      </c>
      <c r="P73" s="80">
        <v>-5581</v>
      </c>
      <c r="Q73" s="80">
        <v>4915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</row>
    <row r="74" spans="1:47">
      <c r="A74" s="79" t="s">
        <v>242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-314</v>
      </c>
      <c r="S74" s="80">
        <v>314</v>
      </c>
      <c r="T74" s="80">
        <v>0</v>
      </c>
      <c r="U74" s="80">
        <v>0</v>
      </c>
      <c r="V74" s="80">
        <v>-386</v>
      </c>
      <c r="W74" s="80">
        <v>-404</v>
      </c>
      <c r="X74" s="80">
        <v>-317</v>
      </c>
      <c r="Y74" s="80">
        <v>-327</v>
      </c>
      <c r="Z74" s="80">
        <v>-367</v>
      </c>
      <c r="AA74" s="80">
        <v>-349</v>
      </c>
      <c r="AB74" s="80">
        <v>716</v>
      </c>
      <c r="AC74" s="80">
        <v>-1620</v>
      </c>
      <c r="AD74" s="80">
        <v>-357</v>
      </c>
      <c r="AE74" s="80">
        <v>-309</v>
      </c>
      <c r="AF74" s="80">
        <v>-146</v>
      </c>
      <c r="AG74" s="80">
        <v>-149</v>
      </c>
      <c r="AH74" s="80">
        <v>-182</v>
      </c>
      <c r="AI74" s="80">
        <v>-134</v>
      </c>
      <c r="AJ74" s="80">
        <v>-159</v>
      </c>
      <c r="AK74" s="80">
        <v>-245</v>
      </c>
      <c r="AL74" s="80">
        <v>-189</v>
      </c>
      <c r="AM74" s="80">
        <v>-115</v>
      </c>
      <c r="AN74" s="80">
        <v>-108</v>
      </c>
      <c r="AO74" s="80">
        <v>-156</v>
      </c>
      <c r="AP74" s="80">
        <v>-11</v>
      </c>
      <c r="AQ74" s="80">
        <v>-50</v>
      </c>
      <c r="AR74" s="80">
        <v>-35</v>
      </c>
      <c r="AS74" s="80">
        <v>-19</v>
      </c>
      <c r="AT74" s="80">
        <v>-35</v>
      </c>
      <c r="AU74" s="80">
        <v>-36</v>
      </c>
    </row>
    <row r="75" spans="1:47">
      <c r="A75" s="79" t="s">
        <v>89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-898</v>
      </c>
      <c r="Q75" s="80">
        <v>898</v>
      </c>
      <c r="R75" s="80">
        <v>0</v>
      </c>
      <c r="S75" s="80">
        <v>-1558</v>
      </c>
      <c r="T75" s="80">
        <v>-217</v>
      </c>
      <c r="U75" s="80">
        <v>-145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-1092</v>
      </c>
      <c r="AC75" s="80">
        <v>1092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</row>
    <row r="76" spans="1:47">
      <c r="A76" s="79" t="s">
        <v>74</v>
      </c>
      <c r="B76" s="80">
        <v>0</v>
      </c>
      <c r="C76">
        <v>0</v>
      </c>
      <c r="D76">
        <v>0</v>
      </c>
      <c r="E76">
        <v>0</v>
      </c>
      <c r="F76" s="80">
        <v>0</v>
      </c>
      <c r="G76">
        <v>0</v>
      </c>
      <c r="H76">
        <v>0</v>
      </c>
      <c r="I76">
        <v>0</v>
      </c>
      <c r="J76" s="80">
        <v>0</v>
      </c>
      <c r="K76">
        <v>0</v>
      </c>
      <c r="L76">
        <v>0</v>
      </c>
      <c r="M76">
        <v>0</v>
      </c>
      <c r="N76" s="80">
        <v>0</v>
      </c>
      <c r="O76">
        <v>0</v>
      </c>
      <c r="P76">
        <v>0</v>
      </c>
      <c r="Q76">
        <v>0</v>
      </c>
      <c r="R76" s="80">
        <v>0</v>
      </c>
      <c r="S76">
        <v>0</v>
      </c>
      <c r="T76">
        <v>0</v>
      </c>
      <c r="U76">
        <v>0</v>
      </c>
      <c r="V76" s="80">
        <v>0</v>
      </c>
      <c r="W76">
        <v>0</v>
      </c>
      <c r="X76">
        <v>0</v>
      </c>
      <c r="Y76">
        <v>0</v>
      </c>
      <c r="Z76" s="80">
        <v>0</v>
      </c>
      <c r="AA76">
        <v>0</v>
      </c>
      <c r="AB76">
        <v>0</v>
      </c>
      <c r="AC76">
        <v>0</v>
      </c>
      <c r="AD76" s="80">
        <v>0</v>
      </c>
      <c r="AE76">
        <v>0</v>
      </c>
      <c r="AF76">
        <v>0</v>
      </c>
      <c r="AG76">
        <v>0</v>
      </c>
      <c r="AH76" s="80">
        <v>0</v>
      </c>
      <c r="AI76">
        <v>0</v>
      </c>
      <c r="AJ76">
        <v>0</v>
      </c>
      <c r="AK76">
        <v>0</v>
      </c>
      <c r="AL76" s="80">
        <v>0</v>
      </c>
      <c r="AM76">
        <v>0</v>
      </c>
      <c r="AN76">
        <v>0</v>
      </c>
      <c r="AO76">
        <v>0</v>
      </c>
      <c r="AP76" s="80">
        <v>0</v>
      </c>
      <c r="AQ76">
        <v>0</v>
      </c>
      <c r="AR76">
        <v>0</v>
      </c>
      <c r="AS76">
        <v>0</v>
      </c>
      <c r="AT76" s="80">
        <v>0</v>
      </c>
      <c r="AU76" s="80">
        <v>0</v>
      </c>
    </row>
    <row r="77" spans="1:47">
      <c r="A77" s="79" t="s">
        <v>56</v>
      </c>
      <c r="B77" s="80">
        <v>0</v>
      </c>
      <c r="C77" s="80">
        <v>-9683</v>
      </c>
      <c r="D77" s="80">
        <v>-4131</v>
      </c>
      <c r="E77" s="80">
        <v>-4331</v>
      </c>
      <c r="F77" s="80">
        <v>0</v>
      </c>
      <c r="G77" s="80">
        <v>-13030</v>
      </c>
      <c r="H77" s="80">
        <v>-4087</v>
      </c>
      <c r="I77" s="80">
        <v>-4180</v>
      </c>
      <c r="J77" s="80">
        <v>0</v>
      </c>
      <c r="K77" s="80">
        <v>-10500</v>
      </c>
      <c r="L77" s="80">
        <v>-3520</v>
      </c>
      <c r="M77" s="80">
        <v>-4025</v>
      </c>
      <c r="N77" s="80">
        <v>0</v>
      </c>
      <c r="O77" s="80">
        <v>-8867</v>
      </c>
      <c r="P77" s="80">
        <v>-3740</v>
      </c>
      <c r="Q77" s="80">
        <v>-3932</v>
      </c>
      <c r="R77" s="80">
        <v>0</v>
      </c>
      <c r="S77" s="80">
        <v>-5536</v>
      </c>
      <c r="T77" s="80">
        <v>-3911</v>
      </c>
      <c r="U77" s="80">
        <v>-4384</v>
      </c>
      <c r="V77" s="80">
        <v>0</v>
      </c>
      <c r="W77" s="80">
        <v>-9190</v>
      </c>
      <c r="X77" s="80">
        <v>-4211</v>
      </c>
      <c r="Y77" s="80">
        <v>-3743</v>
      </c>
      <c r="Z77" s="80">
        <v>0</v>
      </c>
      <c r="AA77" s="80">
        <v>-7856</v>
      </c>
      <c r="AB77" s="80">
        <v>-3231</v>
      </c>
      <c r="AC77" s="80">
        <v>-3921</v>
      </c>
      <c r="AD77" s="80">
        <v>0</v>
      </c>
      <c r="AE77" s="80">
        <v>-9611</v>
      </c>
      <c r="AF77" s="80">
        <v>-4176</v>
      </c>
      <c r="AG77" s="80">
        <v>-3384</v>
      </c>
      <c r="AH77" s="80">
        <v>0</v>
      </c>
      <c r="AI77" s="80">
        <v>-12349</v>
      </c>
      <c r="AJ77" s="80">
        <v>-2275</v>
      </c>
      <c r="AK77" s="80">
        <v>-1422</v>
      </c>
      <c r="AL77" s="80">
        <v>0</v>
      </c>
      <c r="AM77" s="80">
        <v>-8364</v>
      </c>
      <c r="AN77" s="80">
        <v>-1234</v>
      </c>
      <c r="AO77" s="80">
        <v>-2120</v>
      </c>
      <c r="AP77" s="80">
        <v>0</v>
      </c>
      <c r="AQ77" s="80">
        <v>-5644</v>
      </c>
      <c r="AR77" s="80">
        <v>-143</v>
      </c>
      <c r="AS77" s="80">
        <v>287</v>
      </c>
      <c r="AT77" s="80">
        <v>0</v>
      </c>
      <c r="AU77" s="80">
        <v>-5223</v>
      </c>
    </row>
    <row r="78" spans="1:47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</row>
    <row r="79" spans="1:47">
      <c r="A79" s="79" t="s">
        <v>58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-4019</v>
      </c>
      <c r="V79" s="80">
        <v>-18</v>
      </c>
      <c r="W79" s="80">
        <v>-2510</v>
      </c>
      <c r="X79" s="80">
        <v>0</v>
      </c>
      <c r="Y79" s="80">
        <v>-2302</v>
      </c>
      <c r="Z79" s="80">
        <v>-39</v>
      </c>
      <c r="AA79" s="80">
        <v>-2243</v>
      </c>
      <c r="AB79" s="80">
        <v>-22</v>
      </c>
      <c r="AC79" s="80">
        <v>-2035</v>
      </c>
      <c r="AD79" s="80">
        <v>-38</v>
      </c>
      <c r="AE79" s="80">
        <v>-1835</v>
      </c>
      <c r="AF79" s="80">
        <v>5</v>
      </c>
      <c r="AG79" s="80">
        <v>-1655</v>
      </c>
      <c r="AH79" s="80">
        <v>-88</v>
      </c>
      <c r="AI79" s="80">
        <v>-1763</v>
      </c>
      <c r="AJ79" s="80">
        <v>-103</v>
      </c>
      <c r="AK79" s="80">
        <v>-2551</v>
      </c>
      <c r="AL79" s="80">
        <v>-917</v>
      </c>
      <c r="AM79" s="80">
        <v>-3302</v>
      </c>
      <c r="AN79" s="80">
        <v>-316</v>
      </c>
      <c r="AO79" s="80">
        <v>-3929</v>
      </c>
      <c r="AP79" s="80">
        <v>-1262</v>
      </c>
      <c r="AQ79" s="80">
        <v>-7781</v>
      </c>
      <c r="AR79" s="80">
        <v>-4353</v>
      </c>
      <c r="AS79" s="80">
        <v>-1949</v>
      </c>
      <c r="AT79" s="80">
        <v>-432</v>
      </c>
      <c r="AU79" s="80">
        <v>-5735</v>
      </c>
    </row>
    <row r="80" spans="1:47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</row>
    <row r="81" spans="1:47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</row>
    <row r="82" spans="1:47">
      <c r="A82" s="79" t="s">
        <v>61</v>
      </c>
      <c r="B82">
        <v>0</v>
      </c>
      <c r="C82" s="80">
        <v>0</v>
      </c>
      <c r="D82" s="80">
        <v>0</v>
      </c>
      <c r="E82" s="80">
        <v>0</v>
      </c>
      <c r="F82">
        <v>0</v>
      </c>
      <c r="G82" s="80">
        <v>0</v>
      </c>
      <c r="H82" s="80">
        <v>0</v>
      </c>
      <c r="I82" s="80">
        <v>0</v>
      </c>
      <c r="J82">
        <v>0</v>
      </c>
      <c r="K82" s="80">
        <v>0</v>
      </c>
      <c r="L82" s="80">
        <v>0</v>
      </c>
      <c r="M82" s="80">
        <v>0</v>
      </c>
      <c r="N82">
        <v>0</v>
      </c>
      <c r="O82" s="80">
        <v>0</v>
      </c>
      <c r="P82" s="80">
        <v>0</v>
      </c>
      <c r="Q82" s="80">
        <v>0</v>
      </c>
      <c r="R82">
        <v>0</v>
      </c>
      <c r="S82" s="80">
        <v>0</v>
      </c>
      <c r="T82" s="80">
        <v>0</v>
      </c>
      <c r="U82" s="80">
        <v>0</v>
      </c>
      <c r="V82">
        <v>0</v>
      </c>
      <c r="W82" s="80">
        <v>0</v>
      </c>
      <c r="X82" s="80">
        <v>0</v>
      </c>
      <c r="Y82" s="80">
        <v>0</v>
      </c>
      <c r="Z82">
        <v>0</v>
      </c>
      <c r="AA82" s="80">
        <v>0</v>
      </c>
      <c r="AB82" s="80">
        <v>0</v>
      </c>
      <c r="AC82" s="80">
        <v>0</v>
      </c>
      <c r="AD82">
        <v>0</v>
      </c>
      <c r="AE82" s="80">
        <v>0</v>
      </c>
      <c r="AF82" s="80">
        <v>0</v>
      </c>
      <c r="AG82" s="80">
        <v>0</v>
      </c>
      <c r="AH82">
        <v>0</v>
      </c>
      <c r="AI82" s="80">
        <v>0</v>
      </c>
      <c r="AJ82" s="80">
        <v>0</v>
      </c>
      <c r="AK82" s="80">
        <v>0</v>
      </c>
      <c r="AL82">
        <v>0</v>
      </c>
      <c r="AM82" s="80">
        <v>0</v>
      </c>
      <c r="AN82" s="80">
        <v>0</v>
      </c>
      <c r="AO82" s="80">
        <v>0</v>
      </c>
      <c r="AP82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</row>
    <row r="83" spans="1:47">
      <c r="A83" s="83" t="s">
        <v>237</v>
      </c>
      <c r="B83" s="84">
        <v>-2049</v>
      </c>
      <c r="C83" s="84">
        <v>-12971</v>
      </c>
      <c r="D83" s="84">
        <v>-5861</v>
      </c>
      <c r="E83" s="84">
        <v>-5642</v>
      </c>
      <c r="F83" s="84">
        <v>-2096</v>
      </c>
      <c r="G83" s="84">
        <v>-12699</v>
      </c>
      <c r="H83" s="84">
        <v>-6150</v>
      </c>
      <c r="I83" s="84">
        <v>3222</v>
      </c>
      <c r="J83" s="84">
        <v>-2028</v>
      </c>
      <c r="K83" s="84">
        <v>3686</v>
      </c>
      <c r="L83" s="84">
        <v>29640</v>
      </c>
      <c r="M83" s="84">
        <v>-2169</v>
      </c>
      <c r="N83" s="84">
        <v>3241</v>
      </c>
      <c r="O83" s="84">
        <v>-9071</v>
      </c>
      <c r="P83" s="84">
        <v>-2175</v>
      </c>
      <c r="Q83" s="84">
        <v>-1615</v>
      </c>
      <c r="R83" s="84">
        <v>-314</v>
      </c>
      <c r="S83" s="84">
        <v>-8664</v>
      </c>
      <c r="T83" s="84">
        <v>-4102</v>
      </c>
      <c r="U83" s="84">
        <v>-9173</v>
      </c>
      <c r="V83" s="84">
        <v>-404</v>
      </c>
      <c r="W83" s="84">
        <v>-12104</v>
      </c>
      <c r="X83" s="84">
        <v>-4528</v>
      </c>
      <c r="Y83" s="84">
        <v>-6372</v>
      </c>
      <c r="Z83" s="84">
        <v>-406</v>
      </c>
      <c r="AA83" s="84">
        <v>-15798</v>
      </c>
      <c r="AB83" s="84">
        <v>6010</v>
      </c>
      <c r="AC83" s="84">
        <v>-9203</v>
      </c>
      <c r="AD83" s="84">
        <v>-1780</v>
      </c>
      <c r="AE83" s="84">
        <v>-23263</v>
      </c>
      <c r="AF83" s="84">
        <v>-5159</v>
      </c>
      <c r="AG83" s="84">
        <v>1293</v>
      </c>
      <c r="AH83" s="84">
        <v>-1539</v>
      </c>
      <c r="AI83" s="84">
        <v>-17930</v>
      </c>
      <c r="AJ83" s="84">
        <v>-265</v>
      </c>
      <c r="AK83" s="84">
        <v>11188</v>
      </c>
      <c r="AL83" s="84">
        <v>872</v>
      </c>
      <c r="AM83" s="84">
        <v>-2845</v>
      </c>
      <c r="AN83" s="84">
        <v>200</v>
      </c>
      <c r="AO83" s="84">
        <v>6560</v>
      </c>
      <c r="AP83" s="84">
        <v>23111</v>
      </c>
      <c r="AQ83" s="84">
        <v>-14449</v>
      </c>
      <c r="AR83" s="84">
        <v>-2629</v>
      </c>
      <c r="AS83" s="84">
        <v>22147</v>
      </c>
      <c r="AT83" s="84">
        <v>-2555</v>
      </c>
      <c r="AU83" s="84">
        <v>-10901</v>
      </c>
    </row>
    <row r="84" spans="1:47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25">
      <c r="A85" s="92" t="s">
        <v>243</v>
      </c>
      <c r="B85" s="80">
        <v>828</v>
      </c>
      <c r="C85" s="80">
        <v>-5315</v>
      </c>
      <c r="D85" s="80">
        <v>2305</v>
      </c>
      <c r="E85" s="80">
        <v>-870</v>
      </c>
      <c r="F85" s="80">
        <v>8722</v>
      </c>
      <c r="G85" s="80">
        <v>-6349</v>
      </c>
      <c r="H85" s="80">
        <v>-6858</v>
      </c>
      <c r="I85" s="80">
        <v>3732</v>
      </c>
      <c r="J85" s="80">
        <v>-2310</v>
      </c>
      <c r="K85" s="80">
        <v>-1120</v>
      </c>
      <c r="L85" s="80">
        <v>21152</v>
      </c>
      <c r="M85" s="80">
        <v>-5299</v>
      </c>
      <c r="N85" s="80">
        <v>-3562</v>
      </c>
      <c r="O85" s="80">
        <v>-4400</v>
      </c>
      <c r="P85" s="80">
        <v>-11296</v>
      </c>
      <c r="Q85" s="80">
        <v>20522</v>
      </c>
      <c r="R85" s="80">
        <v>-8598</v>
      </c>
      <c r="S85" s="80">
        <v>-8572</v>
      </c>
      <c r="T85" s="80">
        <v>6098</v>
      </c>
      <c r="U85" s="80">
        <v>-4923</v>
      </c>
      <c r="V85" s="80">
        <v>3911</v>
      </c>
      <c r="W85" s="80">
        <v>-3668</v>
      </c>
      <c r="X85" s="80">
        <v>-560</v>
      </c>
      <c r="Y85" s="80">
        <v>-1256</v>
      </c>
      <c r="Z85" s="80">
        <v>8218</v>
      </c>
      <c r="AA85" s="80">
        <v>-9162</v>
      </c>
      <c r="AB85" s="80">
        <v>11903</v>
      </c>
      <c r="AC85" s="80">
        <v>3859</v>
      </c>
      <c r="AD85" s="80">
        <v>-1845</v>
      </c>
      <c r="AE85" s="80">
        <v>-15973</v>
      </c>
      <c r="AF85" s="80">
        <v>993</v>
      </c>
      <c r="AG85" s="80">
        <v>6025</v>
      </c>
      <c r="AH85" s="80">
        <v>7555</v>
      </c>
      <c r="AI85" s="80">
        <v>-9846</v>
      </c>
      <c r="AJ85" s="80">
        <v>1441</v>
      </c>
      <c r="AK85" s="80">
        <v>16037</v>
      </c>
      <c r="AL85" s="80">
        <v>-8584</v>
      </c>
      <c r="AM85" s="80">
        <v>-7597</v>
      </c>
      <c r="AN85" s="80">
        <v>3400</v>
      </c>
      <c r="AO85" s="80">
        <v>-777</v>
      </c>
      <c r="AP85" s="80">
        <v>22661</v>
      </c>
      <c r="AQ85" s="80">
        <v>-23325</v>
      </c>
      <c r="AR85" s="80">
        <v>-3319</v>
      </c>
      <c r="AS85" s="80">
        <v>-1804</v>
      </c>
      <c r="AT85" s="80">
        <v>21742</v>
      </c>
      <c r="AU85" s="80">
        <v>-22578</v>
      </c>
    </row>
    <row r="86" spans="1:47">
      <c r="A86" s="93" t="s">
        <v>90</v>
      </c>
      <c r="B86" s="94">
        <v>-255</v>
      </c>
      <c r="C86" s="94">
        <v>-41</v>
      </c>
      <c r="D86" s="94">
        <v>-288</v>
      </c>
      <c r="E86" s="94">
        <v>-91</v>
      </c>
      <c r="F86" s="94">
        <v>-124</v>
      </c>
      <c r="G86" s="94">
        <v>-83</v>
      </c>
      <c r="H86" s="94">
        <v>-334</v>
      </c>
      <c r="I86" s="94">
        <v>-31</v>
      </c>
      <c r="J86" s="94">
        <v>262</v>
      </c>
      <c r="K86" s="94">
        <v>88</v>
      </c>
      <c r="L86" s="94">
        <v>-24</v>
      </c>
      <c r="M86" s="94">
        <v>-99</v>
      </c>
      <c r="N86" s="94">
        <v>10</v>
      </c>
      <c r="O86" s="94">
        <v>-9</v>
      </c>
      <c r="P86" s="94">
        <v>202</v>
      </c>
      <c r="Q86" s="94">
        <v>193</v>
      </c>
      <c r="R86" s="94">
        <v>351</v>
      </c>
      <c r="S86" s="94">
        <v>-325</v>
      </c>
      <c r="T86" s="94">
        <v>-106</v>
      </c>
      <c r="U86" s="94">
        <v>26</v>
      </c>
      <c r="V86" s="94">
        <v>44</v>
      </c>
      <c r="W86" s="94">
        <v>-102</v>
      </c>
      <c r="X86" s="94">
        <v>-187</v>
      </c>
      <c r="Y86" s="94">
        <v>-130</v>
      </c>
      <c r="Z86" s="94">
        <v>-714</v>
      </c>
      <c r="AA86" s="94">
        <v>-279</v>
      </c>
      <c r="AB86" s="94">
        <v>217</v>
      </c>
      <c r="AC86" s="94">
        <v>377</v>
      </c>
      <c r="AD86" s="94">
        <v>-237</v>
      </c>
      <c r="AE86" s="94">
        <v>-81</v>
      </c>
      <c r="AF86" s="94">
        <v>-943</v>
      </c>
      <c r="AG86" s="94">
        <v>-459</v>
      </c>
      <c r="AH86" s="94">
        <v>213</v>
      </c>
      <c r="AI86" s="94">
        <v>-728</v>
      </c>
      <c r="AJ86" s="94">
        <v>-811</v>
      </c>
      <c r="AK86" s="94">
        <v>209</v>
      </c>
      <c r="AL86" s="94">
        <v>272</v>
      </c>
      <c r="AM86" s="94">
        <v>-92</v>
      </c>
      <c r="AN86" s="94">
        <v>-383</v>
      </c>
      <c r="AO86" s="94">
        <v>39</v>
      </c>
      <c r="AP86" s="94">
        <v>-584</v>
      </c>
      <c r="AQ86" s="94">
        <v>239</v>
      </c>
      <c r="AR86" s="94">
        <v>-116</v>
      </c>
      <c r="AS86" s="94">
        <v>-315</v>
      </c>
      <c r="AT86" s="94"/>
      <c r="AU86" s="94">
        <v>0</v>
      </c>
    </row>
    <row r="87" spans="1:47">
      <c r="A87" s="95" t="s">
        <v>90</v>
      </c>
      <c r="B87" s="80">
        <v>-255</v>
      </c>
      <c r="C87" s="80">
        <v>-41</v>
      </c>
      <c r="D87" s="80">
        <v>-288</v>
      </c>
      <c r="E87" s="80">
        <v>-91</v>
      </c>
      <c r="F87" s="80">
        <v>-124</v>
      </c>
      <c r="G87" s="80">
        <v>-83</v>
      </c>
      <c r="H87" s="80">
        <v>-334</v>
      </c>
      <c r="I87" s="80">
        <v>-31</v>
      </c>
      <c r="J87" s="80">
        <v>262</v>
      </c>
      <c r="K87" s="80">
        <v>88</v>
      </c>
      <c r="L87" s="80">
        <v>-24</v>
      </c>
      <c r="M87" s="80">
        <v>-99</v>
      </c>
      <c r="N87" s="80">
        <v>10</v>
      </c>
      <c r="O87" s="80">
        <v>-9</v>
      </c>
      <c r="P87" s="80">
        <v>202</v>
      </c>
      <c r="Q87" s="80">
        <v>193</v>
      </c>
      <c r="R87" s="80">
        <v>351</v>
      </c>
      <c r="S87" s="80">
        <v>-325</v>
      </c>
      <c r="T87" s="80">
        <v>-106</v>
      </c>
      <c r="U87" s="80">
        <v>26</v>
      </c>
      <c r="V87" s="80">
        <v>44</v>
      </c>
      <c r="W87" s="80">
        <v>-102</v>
      </c>
      <c r="X87" s="80">
        <v>-187</v>
      </c>
      <c r="Y87" s="80">
        <v>-130</v>
      </c>
      <c r="Z87" s="80">
        <v>-714</v>
      </c>
      <c r="AA87" s="80">
        <v>-279</v>
      </c>
      <c r="AB87" s="80">
        <v>217</v>
      </c>
      <c r="AC87" s="80">
        <v>377</v>
      </c>
      <c r="AD87" s="80">
        <v>-237</v>
      </c>
      <c r="AE87" s="80">
        <v>-81</v>
      </c>
      <c r="AF87" s="80">
        <v>-943</v>
      </c>
      <c r="AG87" s="80">
        <v>-459</v>
      </c>
      <c r="AH87" s="80">
        <v>213</v>
      </c>
      <c r="AI87" s="80">
        <v>-728</v>
      </c>
      <c r="AJ87" s="80">
        <v>-811</v>
      </c>
      <c r="AK87" s="80">
        <v>209</v>
      </c>
      <c r="AL87" s="80">
        <v>272</v>
      </c>
      <c r="AM87" s="80">
        <v>-92</v>
      </c>
      <c r="AN87" s="80">
        <v>-383</v>
      </c>
      <c r="AO87" s="80">
        <v>39</v>
      </c>
      <c r="AP87" s="80">
        <v>-584</v>
      </c>
      <c r="AQ87" s="80">
        <v>239</v>
      </c>
      <c r="AR87" s="80">
        <v>-116</v>
      </c>
      <c r="AS87" s="80">
        <v>-315</v>
      </c>
      <c r="AT87" s="80">
        <v>54</v>
      </c>
      <c r="AU87" s="80">
        <v>35</v>
      </c>
    </row>
    <row r="88" spans="1:47">
      <c r="A88" s="83" t="s">
        <v>244</v>
      </c>
      <c r="B88" s="84">
        <v>573</v>
      </c>
      <c r="C88" s="84">
        <v>-5356</v>
      </c>
      <c r="D88" s="84">
        <v>2017</v>
      </c>
      <c r="E88" s="84">
        <v>-961</v>
      </c>
      <c r="F88" s="84">
        <v>8598</v>
      </c>
      <c r="G88" s="84">
        <v>-6432</v>
      </c>
      <c r="H88" s="84">
        <v>-7192</v>
      </c>
      <c r="I88" s="84">
        <v>3701</v>
      </c>
      <c r="J88" s="84">
        <v>-2048</v>
      </c>
      <c r="K88" s="84">
        <v>-1032</v>
      </c>
      <c r="L88" s="84">
        <v>21128</v>
      </c>
      <c r="M88" s="84">
        <v>-5398</v>
      </c>
      <c r="N88" s="84">
        <v>-3552</v>
      </c>
      <c r="O88" s="84">
        <v>-4409</v>
      </c>
      <c r="P88" s="84">
        <v>-11094</v>
      </c>
      <c r="Q88" s="84">
        <v>20715</v>
      </c>
      <c r="R88" s="84">
        <v>-8247</v>
      </c>
      <c r="S88" s="84">
        <v>-8897</v>
      </c>
      <c r="T88" s="84">
        <v>5992</v>
      </c>
      <c r="U88" s="84">
        <v>-4897</v>
      </c>
      <c r="V88" s="84">
        <v>3955</v>
      </c>
      <c r="W88" s="84">
        <v>-3770</v>
      </c>
      <c r="X88" s="84">
        <v>-747</v>
      </c>
      <c r="Y88" s="84">
        <v>-1386</v>
      </c>
      <c r="Z88" s="84">
        <v>7504</v>
      </c>
      <c r="AA88" s="84">
        <v>-9441</v>
      </c>
      <c r="AB88" s="84">
        <v>12120</v>
      </c>
      <c r="AC88" s="84">
        <v>4236</v>
      </c>
      <c r="AD88" s="84">
        <v>-2082</v>
      </c>
      <c r="AE88" s="84">
        <v>-16054</v>
      </c>
      <c r="AF88" s="84">
        <v>50</v>
      </c>
      <c r="AG88" s="84">
        <v>5566</v>
      </c>
      <c r="AH88" s="84">
        <v>7768</v>
      </c>
      <c r="AI88" s="84">
        <v>-10574</v>
      </c>
      <c r="AJ88" s="84">
        <v>630</v>
      </c>
      <c r="AK88" s="84">
        <v>16246</v>
      </c>
      <c r="AL88" s="84">
        <v>-8312</v>
      </c>
      <c r="AM88" s="84">
        <v>-7689</v>
      </c>
      <c r="AN88" s="84">
        <v>3017</v>
      </c>
      <c r="AO88" s="84">
        <v>-738</v>
      </c>
      <c r="AP88" s="84">
        <v>22077</v>
      </c>
      <c r="AQ88" s="84">
        <v>-23086</v>
      </c>
      <c r="AR88" s="84">
        <v>-3435</v>
      </c>
      <c r="AS88" s="84">
        <v>-2119</v>
      </c>
      <c r="AT88" s="84">
        <v>21796</v>
      </c>
      <c r="AU88" s="84">
        <v>-22543</v>
      </c>
    </row>
    <row r="89" spans="1:47">
      <c r="A89" s="92" t="s">
        <v>245</v>
      </c>
      <c r="B89" s="80">
        <v>14286</v>
      </c>
      <c r="C89" s="80">
        <v>0</v>
      </c>
      <c r="D89" s="80">
        <v>0</v>
      </c>
      <c r="E89" s="80">
        <v>0</v>
      </c>
      <c r="F89" s="80">
        <v>10559</v>
      </c>
      <c r="G89" s="80">
        <v>0</v>
      </c>
      <c r="H89" s="80">
        <v>0</v>
      </c>
      <c r="I89" s="80">
        <v>0</v>
      </c>
      <c r="J89" s="80">
        <v>9234</v>
      </c>
      <c r="K89" s="80">
        <v>0</v>
      </c>
      <c r="L89" s="80">
        <v>0</v>
      </c>
      <c r="M89" s="80">
        <v>0</v>
      </c>
      <c r="N89" s="80">
        <v>21884</v>
      </c>
      <c r="O89" s="80">
        <v>0</v>
      </c>
      <c r="P89" s="80">
        <v>0</v>
      </c>
      <c r="Q89" s="80">
        <v>0</v>
      </c>
      <c r="R89" s="80">
        <v>23544</v>
      </c>
      <c r="S89" s="80">
        <v>0</v>
      </c>
      <c r="T89" s="80">
        <v>0</v>
      </c>
      <c r="U89" s="80">
        <v>0</v>
      </c>
      <c r="V89" s="80">
        <v>7495</v>
      </c>
      <c r="W89" s="80">
        <v>0</v>
      </c>
      <c r="X89" s="80">
        <v>0</v>
      </c>
      <c r="Y89" s="80">
        <v>0</v>
      </c>
      <c r="Z89" s="80">
        <v>5547</v>
      </c>
      <c r="AA89" s="80">
        <v>0</v>
      </c>
      <c r="AB89" s="80">
        <v>0</v>
      </c>
      <c r="AC89" s="80">
        <v>0</v>
      </c>
      <c r="AD89" s="80">
        <v>19966</v>
      </c>
      <c r="AE89" s="80">
        <v>0</v>
      </c>
      <c r="AF89" s="80">
        <v>0</v>
      </c>
      <c r="AG89" s="80">
        <v>0</v>
      </c>
      <c r="AH89" s="80">
        <v>7446</v>
      </c>
      <c r="AI89" s="80">
        <v>0</v>
      </c>
      <c r="AJ89" s="80">
        <v>0</v>
      </c>
      <c r="AK89" s="80">
        <v>0</v>
      </c>
      <c r="AL89" s="80">
        <v>21516</v>
      </c>
      <c r="AM89" s="80">
        <v>0</v>
      </c>
      <c r="AN89" s="80">
        <v>0</v>
      </c>
      <c r="AO89" s="80">
        <v>0</v>
      </c>
      <c r="AP89" s="80">
        <v>7794</v>
      </c>
      <c r="AQ89" s="80">
        <v>0</v>
      </c>
      <c r="AR89" s="80">
        <v>0</v>
      </c>
      <c r="AS89" s="80">
        <v>0</v>
      </c>
      <c r="AT89" s="80">
        <v>1231</v>
      </c>
      <c r="AU89" s="80">
        <v>0</v>
      </c>
    </row>
    <row r="90" spans="1:47">
      <c r="A90" s="83" t="s">
        <v>0</v>
      </c>
      <c r="B90" s="84">
        <v>14859</v>
      </c>
      <c r="C90" s="84">
        <v>-5356</v>
      </c>
      <c r="D90" s="84">
        <v>2017</v>
      </c>
      <c r="E90" s="84">
        <v>-961</v>
      </c>
      <c r="F90" s="84">
        <v>19157</v>
      </c>
      <c r="G90" s="84">
        <v>-6432</v>
      </c>
      <c r="H90" s="84">
        <v>-7192</v>
      </c>
      <c r="I90" s="84">
        <v>3701</v>
      </c>
      <c r="J90" s="84">
        <v>7186</v>
      </c>
      <c r="K90" s="84">
        <v>-1032</v>
      </c>
      <c r="L90" s="84">
        <v>21128</v>
      </c>
      <c r="M90" s="84">
        <v>-5398</v>
      </c>
      <c r="N90" s="84">
        <v>18332</v>
      </c>
      <c r="O90" s="84">
        <v>-4409</v>
      </c>
      <c r="P90" s="84">
        <v>-11094</v>
      </c>
      <c r="Q90" s="84">
        <v>20715</v>
      </c>
      <c r="R90" s="84">
        <v>15297</v>
      </c>
      <c r="S90" s="84">
        <v>-8897</v>
      </c>
      <c r="T90" s="84">
        <v>5992</v>
      </c>
      <c r="U90" s="84">
        <v>-4897</v>
      </c>
      <c r="V90" s="84">
        <v>11450</v>
      </c>
      <c r="W90" s="84">
        <v>-3770</v>
      </c>
      <c r="X90" s="84">
        <v>-747</v>
      </c>
      <c r="Y90" s="84">
        <v>-1386</v>
      </c>
      <c r="Z90" s="84">
        <v>13051</v>
      </c>
      <c r="AA90" s="84">
        <v>-9441</v>
      </c>
      <c r="AB90" s="84">
        <v>12120</v>
      </c>
      <c r="AC90" s="84">
        <v>4236</v>
      </c>
      <c r="AD90" s="84">
        <v>17884</v>
      </c>
      <c r="AE90" s="84">
        <v>-16054</v>
      </c>
      <c r="AF90" s="84">
        <v>50</v>
      </c>
      <c r="AG90" s="84">
        <v>5566</v>
      </c>
      <c r="AH90" s="84">
        <v>15214</v>
      </c>
      <c r="AI90" s="84">
        <v>-10574</v>
      </c>
      <c r="AJ90" s="84">
        <v>630</v>
      </c>
      <c r="AK90" s="84">
        <v>16246</v>
      </c>
      <c r="AL90" s="84">
        <v>13204</v>
      </c>
      <c r="AM90" s="84">
        <v>-7689</v>
      </c>
      <c r="AN90" s="84">
        <v>3017</v>
      </c>
      <c r="AO90" s="84">
        <v>-738</v>
      </c>
      <c r="AP90" s="84">
        <v>29871</v>
      </c>
      <c r="AQ90" s="84">
        <v>-23086</v>
      </c>
      <c r="AR90" s="84">
        <v>-3435</v>
      </c>
      <c r="AS90" s="84">
        <v>-2119</v>
      </c>
      <c r="AT90" s="84">
        <v>23027</v>
      </c>
      <c r="AU90" s="84">
        <v>-22543</v>
      </c>
    </row>
    <row r="92" spans="1:47">
      <c r="B92" s="163">
        <f t="shared" ref="B92:AQ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>+SUM(AR5:AR11,AR13:AR19,AR21:AR29,AR33:AR58,AR62:AR67,AR69:AR82)+AR87-AR88+AR4+AR12-AR20+AR30+AR59+AR83-AR85</f>
        <v>0</v>
      </c>
      <c r="AS92" s="163">
        <f>+SUM(AS5:AS11,AS13:AS19,AS21:AS29,AS33:AS58,AS62:AS67,AS69:AS82)+AS87-AS88+AS4+AS12-AS20+AS30+AS59+AS83-AS85</f>
        <v>0</v>
      </c>
      <c r="AT92" s="163">
        <f>+SUM(AT5:AT11,AT13:AT19,AT21:AT29,AT33:AT58,AT62:AT67,AT69:AT82)+AT87-AT88+AT4+AT12-AT20+AT30+AT59+AT83-AT85</f>
        <v>0</v>
      </c>
      <c r="AU92" s="163">
        <f>+SUM(AU5:AU11,AU13:AU19,AU21:AU29,AU33:AU58,AU62:AU67,AU69:AU82)+AU87-AU88+AU4+AU12-AU20+AU30+AU59+AU83-AU85</f>
        <v>0</v>
      </c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36A1C-7253-44FB-A1F4-9E78392C556F}">
  <dimension ref="A1:AW71"/>
  <sheetViews>
    <sheetView zoomScale="105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T34" sqref="AT34:AU36"/>
    </sheetView>
  </sheetViews>
  <sheetFormatPr baseColWidth="10" defaultRowHeight="14.5"/>
  <cols>
    <col min="1" max="1" width="61" customWidth="1"/>
    <col min="2" max="5" width="13.54296875" bestFit="1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3.26953125" customWidth="1"/>
    <col min="11" max="11" width="14.81640625" customWidth="1"/>
    <col min="12" max="12" width="15.26953125" customWidth="1"/>
    <col min="13" max="13" width="13.81640625" customWidth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4" width="13.453125" customWidth="1"/>
    <col min="25" max="25" width="13.26953125" customWidth="1"/>
    <col min="26" max="26" width="14.5429687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2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12038</v>
      </c>
      <c r="C5" s="9">
        <v>9169</v>
      </c>
      <c r="D5" s="9">
        <v>6438</v>
      </c>
      <c r="E5" s="9">
        <v>12338</v>
      </c>
      <c r="F5" s="9">
        <v>6998</v>
      </c>
      <c r="G5" s="9">
        <v>5481</v>
      </c>
      <c r="H5" s="9">
        <v>5639</v>
      </c>
      <c r="I5" s="9">
        <v>8493</v>
      </c>
      <c r="J5" s="9">
        <v>15770</v>
      </c>
      <c r="K5" s="9">
        <v>10423</v>
      </c>
      <c r="L5" s="9">
        <v>12613</v>
      </c>
      <c r="M5" s="9">
        <v>12939</v>
      </c>
      <c r="N5" s="9">
        <v>11944</v>
      </c>
      <c r="O5" s="9">
        <v>8576</v>
      </c>
      <c r="P5" s="9">
        <v>10598</v>
      </c>
      <c r="Q5" s="9">
        <v>7868</v>
      </c>
      <c r="R5" s="9">
        <v>16561</v>
      </c>
      <c r="S5" s="9">
        <v>8502</v>
      </c>
      <c r="T5" s="9">
        <v>5941</v>
      </c>
      <c r="U5" s="9">
        <v>6723</v>
      </c>
      <c r="V5" s="9">
        <v>9622</v>
      </c>
      <c r="W5" s="9">
        <v>8767</v>
      </c>
      <c r="X5" s="9">
        <v>10623</v>
      </c>
      <c r="Y5" s="9">
        <v>17147</v>
      </c>
      <c r="Z5" s="9">
        <v>12795</v>
      </c>
      <c r="AA5" s="9">
        <v>29104</v>
      </c>
      <c r="AB5" s="9">
        <v>32784</v>
      </c>
      <c r="AC5" s="9">
        <v>28419</v>
      </c>
      <c r="AD5" s="9">
        <v>30322</v>
      </c>
      <c r="AE5" s="9">
        <v>38324</v>
      </c>
      <c r="AF5" s="9">
        <v>28671</v>
      </c>
      <c r="AG5" s="9">
        <v>17061</v>
      </c>
      <c r="AH5" s="9">
        <v>10378</v>
      </c>
      <c r="AI5" s="9">
        <v>6463</v>
      </c>
      <c r="AJ5" s="9">
        <v>5459</v>
      </c>
      <c r="AK5" s="9">
        <v>6333</v>
      </c>
      <c r="AL5" s="9">
        <v>5481</v>
      </c>
      <c r="AM5" s="9">
        <v>5699</v>
      </c>
      <c r="AN5" s="9">
        <v>3555</v>
      </c>
      <c r="AO5" s="9">
        <v>3158</v>
      </c>
      <c r="AP5" s="9">
        <v>3889</v>
      </c>
      <c r="AQ5" s="9">
        <v>3064</v>
      </c>
      <c r="AR5" s="9">
        <v>10084</v>
      </c>
      <c r="AS5" s="9">
        <v>5662</v>
      </c>
      <c r="AT5" s="9">
        <v>7595</v>
      </c>
      <c r="AU5" s="9">
        <v>2739</v>
      </c>
    </row>
    <row r="6" spans="1:49">
      <c r="A6" s="8" t="s">
        <v>1</v>
      </c>
      <c r="B6" s="9">
        <v>1464</v>
      </c>
      <c r="C6" s="9">
        <v>2448</v>
      </c>
      <c r="D6" s="9">
        <v>2416</v>
      </c>
      <c r="E6" s="9">
        <v>1669</v>
      </c>
      <c r="F6" s="9">
        <v>2389</v>
      </c>
      <c r="G6" s="9">
        <v>2437</v>
      </c>
      <c r="H6" s="9">
        <v>2969</v>
      </c>
      <c r="I6" s="9">
        <v>2568</v>
      </c>
      <c r="J6" s="9">
        <v>1962</v>
      </c>
      <c r="K6" s="9">
        <v>1336</v>
      </c>
      <c r="L6" s="9">
        <v>1109</v>
      </c>
      <c r="M6" s="9">
        <v>1064</v>
      </c>
      <c r="N6" s="9">
        <v>786</v>
      </c>
      <c r="O6" s="9">
        <v>659</v>
      </c>
      <c r="P6" s="9">
        <v>452</v>
      </c>
      <c r="Q6" s="9">
        <v>837</v>
      </c>
      <c r="R6" s="9">
        <v>266</v>
      </c>
      <c r="S6" s="9">
        <v>355</v>
      </c>
      <c r="T6" s="9">
        <v>473</v>
      </c>
      <c r="U6" s="9">
        <v>447</v>
      </c>
      <c r="V6" s="9">
        <v>369</v>
      </c>
      <c r="W6" s="9">
        <v>306</v>
      </c>
      <c r="X6" s="9">
        <v>644</v>
      </c>
      <c r="Y6" s="9">
        <v>551</v>
      </c>
      <c r="Z6" s="9">
        <v>722</v>
      </c>
      <c r="AA6" s="9">
        <v>639</v>
      </c>
      <c r="AB6" s="9">
        <v>644</v>
      </c>
      <c r="AC6" s="9">
        <v>98</v>
      </c>
      <c r="AD6" s="9">
        <v>527</v>
      </c>
      <c r="AE6" s="9">
        <v>606</v>
      </c>
      <c r="AF6" s="9">
        <v>758</v>
      </c>
      <c r="AG6" s="9">
        <v>596</v>
      </c>
      <c r="AH6" s="9">
        <v>278</v>
      </c>
      <c r="AI6" s="9">
        <v>957</v>
      </c>
      <c r="AJ6" s="9">
        <v>864</v>
      </c>
      <c r="AK6" s="9">
        <v>794</v>
      </c>
      <c r="AL6" s="9">
        <v>265</v>
      </c>
      <c r="AM6" s="9">
        <v>149</v>
      </c>
      <c r="AN6" s="9">
        <v>418</v>
      </c>
      <c r="AO6" s="9">
        <v>369</v>
      </c>
      <c r="AP6" s="9">
        <v>213</v>
      </c>
      <c r="AQ6" s="9">
        <v>93</v>
      </c>
      <c r="AR6" s="9">
        <v>303</v>
      </c>
      <c r="AS6" s="9">
        <v>240</v>
      </c>
      <c r="AT6" s="9">
        <v>896</v>
      </c>
      <c r="AU6" s="9">
        <v>403</v>
      </c>
    </row>
    <row r="7" spans="1:49">
      <c r="A7" s="8" t="s">
        <v>171</v>
      </c>
      <c r="B7" s="9">
        <v>75</v>
      </c>
      <c r="C7" s="9">
        <v>76</v>
      </c>
      <c r="D7" s="9">
        <v>73</v>
      </c>
      <c r="E7" s="9">
        <v>68</v>
      </c>
      <c r="F7" s="9">
        <v>66</v>
      </c>
      <c r="G7" s="9">
        <v>58</v>
      </c>
      <c r="H7" s="9">
        <v>58</v>
      </c>
      <c r="I7" s="9">
        <v>82</v>
      </c>
      <c r="J7" s="9">
        <v>84</v>
      </c>
      <c r="K7" s="9">
        <v>84</v>
      </c>
      <c r="L7" s="9">
        <v>78</v>
      </c>
      <c r="M7" s="9">
        <v>51</v>
      </c>
      <c r="N7" s="9">
        <v>44</v>
      </c>
      <c r="O7" s="9">
        <v>44</v>
      </c>
      <c r="P7" s="9">
        <v>41</v>
      </c>
      <c r="Q7" s="9">
        <v>40</v>
      </c>
      <c r="R7" s="9">
        <v>54</v>
      </c>
      <c r="S7" s="9">
        <v>53</v>
      </c>
      <c r="T7" s="9">
        <v>62</v>
      </c>
      <c r="U7" s="9">
        <v>79</v>
      </c>
      <c r="V7" s="9">
        <v>79</v>
      </c>
      <c r="W7" s="9">
        <v>133</v>
      </c>
      <c r="X7" s="9">
        <v>125</v>
      </c>
      <c r="Y7" s="9">
        <v>134</v>
      </c>
      <c r="Z7" s="9">
        <v>134</v>
      </c>
      <c r="AA7" s="9">
        <v>134</v>
      </c>
      <c r="AB7" s="9">
        <v>148</v>
      </c>
      <c r="AC7" s="9">
        <v>134</v>
      </c>
      <c r="AD7" s="9">
        <v>125</v>
      </c>
      <c r="AE7" s="9">
        <v>173</v>
      </c>
      <c r="AF7" s="9">
        <v>175</v>
      </c>
      <c r="AG7" s="9">
        <v>142</v>
      </c>
      <c r="AH7" s="9">
        <v>130</v>
      </c>
      <c r="AI7" s="9">
        <v>129</v>
      </c>
      <c r="AJ7" s="9">
        <v>112</v>
      </c>
      <c r="AK7" s="9">
        <v>106</v>
      </c>
      <c r="AL7" s="9">
        <v>130</v>
      </c>
      <c r="AM7" s="9">
        <v>71</v>
      </c>
      <c r="AN7" s="9">
        <v>72</v>
      </c>
      <c r="AO7" s="9">
        <v>83</v>
      </c>
      <c r="AP7" s="9">
        <v>88</v>
      </c>
      <c r="AQ7" s="9">
        <v>85</v>
      </c>
      <c r="AR7" s="9">
        <v>114</v>
      </c>
      <c r="AS7" s="9">
        <v>83</v>
      </c>
      <c r="AT7" s="9">
        <v>71</v>
      </c>
      <c r="AU7" s="9">
        <v>71</v>
      </c>
    </row>
    <row r="8" spans="1:49">
      <c r="A8" s="8" t="s">
        <v>2</v>
      </c>
      <c r="B8" s="9">
        <v>95271</v>
      </c>
      <c r="C8" s="9">
        <v>89978</v>
      </c>
      <c r="D8" s="9">
        <v>94711</v>
      </c>
      <c r="E8" s="9">
        <v>89171</v>
      </c>
      <c r="F8" s="9">
        <v>88114</v>
      </c>
      <c r="G8" s="9">
        <v>83826</v>
      </c>
      <c r="H8" s="9">
        <v>76015</v>
      </c>
      <c r="I8" s="9">
        <v>77905</v>
      </c>
      <c r="J8" s="9">
        <v>75110</v>
      </c>
      <c r="K8" s="9">
        <v>69529</v>
      </c>
      <c r="L8" s="9">
        <v>64843</v>
      </c>
      <c r="M8" s="9">
        <v>68631</v>
      </c>
      <c r="N8" s="9">
        <v>59193</v>
      </c>
      <c r="O8" s="9">
        <v>56829</v>
      </c>
      <c r="P8" s="9">
        <v>62614</v>
      </c>
      <c r="Q8" s="9">
        <v>60682</v>
      </c>
      <c r="R8" s="9">
        <v>62345</v>
      </c>
      <c r="S8" s="9">
        <v>56110</v>
      </c>
      <c r="T8" s="9">
        <v>58177</v>
      </c>
      <c r="U8" s="9">
        <v>61034</v>
      </c>
      <c r="V8" s="9">
        <v>65007</v>
      </c>
      <c r="W8" s="9">
        <v>65298</v>
      </c>
      <c r="X8" s="9">
        <v>60089</v>
      </c>
      <c r="Y8" s="9">
        <v>56908</v>
      </c>
      <c r="Z8" s="9">
        <v>46430</v>
      </c>
      <c r="AA8" s="9">
        <v>41893</v>
      </c>
      <c r="AB8" s="9">
        <v>42155</v>
      </c>
      <c r="AC8" s="9">
        <v>62011</v>
      </c>
      <c r="AD8" s="9">
        <v>52181</v>
      </c>
      <c r="AE8" s="9">
        <v>60569</v>
      </c>
      <c r="AF8" s="9">
        <v>55121</v>
      </c>
      <c r="AG8" s="9">
        <v>56553</v>
      </c>
      <c r="AH8" s="9">
        <v>65514</v>
      </c>
      <c r="AI8" s="9">
        <v>57870</v>
      </c>
      <c r="AJ8" s="9">
        <v>65368</v>
      </c>
      <c r="AK8" s="9">
        <v>70918</v>
      </c>
      <c r="AL8" s="9">
        <v>73160</v>
      </c>
      <c r="AM8" s="9">
        <v>71271</v>
      </c>
      <c r="AN8" s="9">
        <v>71941</v>
      </c>
      <c r="AO8" s="9">
        <v>66800</v>
      </c>
      <c r="AP8" s="9">
        <v>60714</v>
      </c>
      <c r="AQ8" s="9">
        <v>61208</v>
      </c>
      <c r="AR8" s="9">
        <v>58704</v>
      </c>
      <c r="AS8" s="9">
        <v>60598</v>
      </c>
      <c r="AT8" s="9">
        <v>52517</v>
      </c>
      <c r="AU8" s="9">
        <v>58568</v>
      </c>
    </row>
    <row r="9" spans="1:49">
      <c r="A9" s="8" t="s">
        <v>172</v>
      </c>
      <c r="B9" s="9">
        <v>2359</v>
      </c>
      <c r="C9" s="9">
        <v>2286</v>
      </c>
      <c r="D9" s="9">
        <v>1989</v>
      </c>
      <c r="E9" s="9">
        <v>1667</v>
      </c>
      <c r="F9" s="9">
        <v>1656</v>
      </c>
      <c r="G9" s="9">
        <v>3081</v>
      </c>
      <c r="H9" s="9">
        <v>2376</v>
      </c>
      <c r="I9" s="9">
        <v>2864</v>
      </c>
      <c r="J9" s="9">
        <v>3067</v>
      </c>
      <c r="K9" s="9">
        <v>2363</v>
      </c>
      <c r="L9" s="9">
        <v>2086</v>
      </c>
      <c r="M9" s="9">
        <v>1669</v>
      </c>
      <c r="N9" s="9">
        <v>1685</v>
      </c>
      <c r="O9" s="9">
        <v>1721</v>
      </c>
      <c r="P9" s="9">
        <v>1658</v>
      </c>
      <c r="Q9" s="9">
        <v>1854</v>
      </c>
      <c r="R9" s="9">
        <v>1939</v>
      </c>
      <c r="S9" s="9">
        <v>2502</v>
      </c>
      <c r="T9" s="9">
        <v>2939</v>
      </c>
      <c r="U9" s="9">
        <v>2962</v>
      </c>
      <c r="V9" s="9">
        <v>2631</v>
      </c>
      <c r="W9" s="9">
        <v>2891</v>
      </c>
      <c r="X9" s="9">
        <v>3313</v>
      </c>
      <c r="Y9" s="9">
        <v>3458</v>
      </c>
      <c r="Z9" s="9">
        <v>3138</v>
      </c>
      <c r="AA9" s="9">
        <v>2346</v>
      </c>
      <c r="AB9" s="9">
        <v>2675</v>
      </c>
      <c r="AC9" s="9">
        <v>2879</v>
      </c>
      <c r="AD9" s="9">
        <v>2659</v>
      </c>
      <c r="AE9" s="9">
        <v>2880</v>
      </c>
      <c r="AF9" s="9">
        <v>2617</v>
      </c>
      <c r="AG9" s="9">
        <v>2177</v>
      </c>
      <c r="AH9" s="9">
        <v>2482</v>
      </c>
      <c r="AI9" s="9">
        <v>2468</v>
      </c>
      <c r="AJ9" s="9">
        <v>2270</v>
      </c>
      <c r="AK9" s="9">
        <v>3173</v>
      </c>
      <c r="AL9" s="9">
        <v>3425</v>
      </c>
      <c r="AM9" s="9">
        <v>4238</v>
      </c>
      <c r="AN9" s="9">
        <v>3810</v>
      </c>
      <c r="AO9" s="9">
        <v>2780</v>
      </c>
      <c r="AP9" s="9">
        <v>3167</v>
      </c>
      <c r="AQ9" s="9">
        <v>2612</v>
      </c>
      <c r="AR9" s="9">
        <v>3028</v>
      </c>
      <c r="AS9" s="9">
        <v>2688</v>
      </c>
      <c r="AT9" s="9">
        <v>2653</v>
      </c>
      <c r="AU9" s="9">
        <v>3734</v>
      </c>
    </row>
    <row r="10" spans="1:49">
      <c r="A10" s="8" t="s">
        <v>173</v>
      </c>
      <c r="B10" s="9">
        <v>128798</v>
      </c>
      <c r="C10" s="9">
        <v>125291</v>
      </c>
      <c r="D10" s="9">
        <v>114741</v>
      </c>
      <c r="E10" s="9">
        <v>98064</v>
      </c>
      <c r="F10" s="9">
        <v>87621</v>
      </c>
      <c r="G10" s="9">
        <v>76200</v>
      </c>
      <c r="H10" s="9">
        <v>87594</v>
      </c>
      <c r="I10" s="9">
        <v>78409</v>
      </c>
      <c r="J10" s="9">
        <v>67798</v>
      </c>
      <c r="K10" s="9">
        <v>61443</v>
      </c>
      <c r="L10" s="9">
        <v>59151</v>
      </c>
      <c r="M10" s="9">
        <v>60127</v>
      </c>
      <c r="N10" s="9">
        <v>53606</v>
      </c>
      <c r="O10" s="9">
        <v>54311</v>
      </c>
      <c r="P10" s="9">
        <v>51182</v>
      </c>
      <c r="Q10" s="9">
        <v>52998</v>
      </c>
      <c r="R10" s="9">
        <v>58307</v>
      </c>
      <c r="S10" s="9">
        <v>61694</v>
      </c>
      <c r="T10" s="9">
        <v>82432</v>
      </c>
      <c r="U10" s="9">
        <v>95393</v>
      </c>
      <c r="V10" s="9">
        <v>93712</v>
      </c>
      <c r="W10" s="9">
        <v>86527</v>
      </c>
      <c r="X10" s="9">
        <v>81387</v>
      </c>
      <c r="Y10" s="9">
        <v>83873</v>
      </c>
      <c r="Z10" s="9">
        <v>81495</v>
      </c>
      <c r="AA10" s="9">
        <v>68836</v>
      </c>
      <c r="AB10" s="9">
        <v>59530</v>
      </c>
      <c r="AC10" s="9">
        <v>55024</v>
      </c>
      <c r="AD10" s="9">
        <v>51725</v>
      </c>
      <c r="AE10" s="9">
        <v>49422</v>
      </c>
      <c r="AF10" s="9">
        <v>47991</v>
      </c>
      <c r="AG10" s="9">
        <v>53219</v>
      </c>
      <c r="AH10" s="9">
        <v>69822</v>
      </c>
      <c r="AI10" s="9">
        <v>80249</v>
      </c>
      <c r="AJ10" s="9">
        <v>96044</v>
      </c>
      <c r="AK10" s="9">
        <v>104038</v>
      </c>
      <c r="AL10" s="9">
        <v>107217</v>
      </c>
      <c r="AM10" s="9">
        <v>102010</v>
      </c>
      <c r="AN10" s="9">
        <v>118623</v>
      </c>
      <c r="AO10" s="9">
        <v>108311</v>
      </c>
      <c r="AP10" s="9">
        <v>99580</v>
      </c>
      <c r="AQ10" s="9">
        <v>84223</v>
      </c>
      <c r="AR10" s="9">
        <v>89941</v>
      </c>
      <c r="AS10" s="9">
        <v>85586</v>
      </c>
      <c r="AT10" s="9">
        <v>91135</v>
      </c>
      <c r="AU10" s="9">
        <v>82367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8" t="s">
        <v>174</v>
      </c>
      <c r="B12" s="9">
        <v>8058</v>
      </c>
      <c r="C12" s="9">
        <v>7628</v>
      </c>
      <c r="D12" s="9">
        <v>6310</v>
      </c>
      <c r="E12" s="9">
        <v>7319</v>
      </c>
      <c r="F12" s="9">
        <v>7495</v>
      </c>
      <c r="G12" s="9">
        <v>7296</v>
      </c>
      <c r="H12" s="9">
        <v>7060</v>
      </c>
      <c r="I12" s="9">
        <v>5771</v>
      </c>
      <c r="J12" s="9">
        <v>5504</v>
      </c>
      <c r="K12" s="9">
        <v>2786</v>
      </c>
      <c r="L12" s="9">
        <v>2309</v>
      </c>
      <c r="M12" s="9">
        <v>1711</v>
      </c>
      <c r="N12" s="9">
        <v>1886</v>
      </c>
      <c r="O12" s="9">
        <v>1533</v>
      </c>
      <c r="P12" s="9">
        <v>1483</v>
      </c>
      <c r="Q12" s="9">
        <v>1657</v>
      </c>
      <c r="R12" s="9">
        <v>2074</v>
      </c>
      <c r="S12" s="9">
        <v>2172</v>
      </c>
      <c r="T12" s="9">
        <v>1860</v>
      </c>
      <c r="U12" s="9">
        <v>1884</v>
      </c>
      <c r="V12" s="9">
        <v>2325</v>
      </c>
      <c r="W12" s="9">
        <v>2089</v>
      </c>
      <c r="X12" s="9">
        <v>2304</v>
      </c>
      <c r="Y12" s="9">
        <v>2598</v>
      </c>
      <c r="Z12" s="9">
        <v>1639</v>
      </c>
      <c r="AA12" s="9">
        <v>1653</v>
      </c>
      <c r="AB12" s="9">
        <v>1263</v>
      </c>
      <c r="AC12" s="9">
        <v>777</v>
      </c>
      <c r="AD12" s="9">
        <v>770</v>
      </c>
      <c r="AE12" s="9">
        <v>808</v>
      </c>
      <c r="AF12" s="9">
        <v>381</v>
      </c>
      <c r="AG12" s="9">
        <v>598</v>
      </c>
      <c r="AH12" s="9">
        <v>705</v>
      </c>
      <c r="AI12" s="9">
        <v>854</v>
      </c>
      <c r="AJ12" s="9">
        <v>886</v>
      </c>
      <c r="AK12" s="9">
        <v>878</v>
      </c>
      <c r="AL12" s="9">
        <v>1028</v>
      </c>
      <c r="AM12" s="9">
        <v>1125</v>
      </c>
      <c r="AN12" s="9">
        <v>1895</v>
      </c>
      <c r="AO12" s="9">
        <v>1891</v>
      </c>
      <c r="AP12" s="9">
        <v>1740</v>
      </c>
      <c r="AQ12" s="9">
        <v>2175</v>
      </c>
      <c r="AR12" s="9">
        <v>1085</v>
      </c>
      <c r="AS12" s="9">
        <v>1639</v>
      </c>
      <c r="AT12" s="9">
        <v>1715</v>
      </c>
      <c r="AU12" s="9">
        <v>1357</v>
      </c>
    </row>
    <row r="13" spans="1:49" ht="54.65" customHeight="1">
      <c r="A13" s="10" t="s">
        <v>175</v>
      </c>
      <c r="B13" s="11">
        <v>248063</v>
      </c>
      <c r="C13" s="11">
        <v>236876</v>
      </c>
      <c r="D13" s="11">
        <v>226678</v>
      </c>
      <c r="E13" s="11">
        <v>210296</v>
      </c>
      <c r="F13" s="11">
        <v>194339</v>
      </c>
      <c r="G13" s="11">
        <v>178379</v>
      </c>
      <c r="H13" s="11">
        <v>181711</v>
      </c>
      <c r="I13" s="11">
        <v>176092</v>
      </c>
      <c r="J13" s="11">
        <v>169295</v>
      </c>
      <c r="K13" s="11">
        <v>147964</v>
      </c>
      <c r="L13" s="11">
        <v>142189</v>
      </c>
      <c r="M13" s="11">
        <v>146192</v>
      </c>
      <c r="N13" s="11">
        <v>129144</v>
      </c>
      <c r="O13" s="11">
        <v>123673</v>
      </c>
      <c r="P13" s="11">
        <v>128028</v>
      </c>
      <c r="Q13" s="11">
        <v>125936</v>
      </c>
      <c r="R13" s="11">
        <v>141546</v>
      </c>
      <c r="S13" s="11">
        <v>131388</v>
      </c>
      <c r="T13" s="11">
        <v>151884</v>
      </c>
      <c r="U13" s="11">
        <v>168522</v>
      </c>
      <c r="V13" s="11">
        <v>173745</v>
      </c>
      <c r="W13" s="11">
        <v>166011</v>
      </c>
      <c r="X13" s="11">
        <v>158485</v>
      </c>
      <c r="Y13" s="11">
        <v>164669</v>
      </c>
      <c r="Z13" s="11">
        <v>146353</v>
      </c>
      <c r="AA13" s="11">
        <v>144605</v>
      </c>
      <c r="AB13" s="11">
        <v>139199</v>
      </c>
      <c r="AC13" s="11">
        <v>149342</v>
      </c>
      <c r="AD13" s="11">
        <v>138309</v>
      </c>
      <c r="AE13" s="11">
        <v>152782</v>
      </c>
      <c r="AF13" s="11">
        <v>135714</v>
      </c>
      <c r="AG13" s="11">
        <v>130346</v>
      </c>
      <c r="AH13" s="11">
        <v>149309</v>
      </c>
      <c r="AI13" s="11">
        <v>148990</v>
      </c>
      <c r="AJ13" s="11">
        <v>171003</v>
      </c>
      <c r="AK13" s="11">
        <v>186240</v>
      </c>
      <c r="AL13" s="11">
        <v>190706</v>
      </c>
      <c r="AM13" s="11">
        <v>184563</v>
      </c>
      <c r="AN13" s="11">
        <v>200314</v>
      </c>
      <c r="AO13" s="11">
        <v>183392</v>
      </c>
      <c r="AP13" s="11">
        <v>169391</v>
      </c>
      <c r="AQ13" s="11">
        <v>153460</v>
      </c>
      <c r="AR13" s="11">
        <v>163259</v>
      </c>
      <c r="AS13" s="11">
        <v>156496</v>
      </c>
      <c r="AT13" s="11">
        <v>156582</v>
      </c>
      <c r="AU13" s="11">
        <v>149239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599</v>
      </c>
      <c r="R14" s="9">
        <v>221</v>
      </c>
      <c r="S14" s="9">
        <v>529</v>
      </c>
      <c r="T14" s="9">
        <v>594</v>
      </c>
      <c r="U14" s="9">
        <v>2444</v>
      </c>
      <c r="V14" s="9">
        <v>1375</v>
      </c>
      <c r="W14" s="9">
        <v>847</v>
      </c>
      <c r="X14" s="9">
        <v>608</v>
      </c>
      <c r="Y14" s="9">
        <v>3889</v>
      </c>
      <c r="Z14" s="9">
        <v>2271</v>
      </c>
      <c r="AA14" s="9">
        <v>1412</v>
      </c>
      <c r="AB14" s="9">
        <v>638</v>
      </c>
      <c r="AC14" s="9">
        <v>1402</v>
      </c>
      <c r="AD14" s="9">
        <v>1000</v>
      </c>
      <c r="AE14" s="9">
        <v>687</v>
      </c>
      <c r="AF14" s="9">
        <v>728</v>
      </c>
      <c r="AG14" s="9">
        <v>2086</v>
      </c>
      <c r="AH14" s="9">
        <v>1284</v>
      </c>
      <c r="AI14" s="9">
        <v>736</v>
      </c>
      <c r="AJ14" s="9">
        <v>718</v>
      </c>
      <c r="AK14" s="9">
        <v>3481</v>
      </c>
      <c r="AL14" s="9">
        <v>2432</v>
      </c>
      <c r="AM14" s="9">
        <v>1551</v>
      </c>
      <c r="AN14" s="9">
        <v>1071</v>
      </c>
      <c r="AO14" s="9">
        <v>7903</v>
      </c>
      <c r="AP14" s="9">
        <v>5322</v>
      </c>
      <c r="AQ14" s="9">
        <v>4167</v>
      </c>
      <c r="AR14" s="9">
        <v>3412</v>
      </c>
      <c r="AS14" s="9">
        <v>2358</v>
      </c>
      <c r="AT14" s="9">
        <v>1655</v>
      </c>
      <c r="AU14" s="9">
        <v>1636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599</v>
      </c>
      <c r="R16" s="11">
        <v>221</v>
      </c>
      <c r="S16" s="11">
        <v>529</v>
      </c>
      <c r="T16" s="11">
        <v>594</v>
      </c>
      <c r="U16" s="11">
        <v>2444</v>
      </c>
      <c r="V16" s="11">
        <v>1375</v>
      </c>
      <c r="W16" s="11">
        <v>847</v>
      </c>
      <c r="X16" s="11">
        <v>608</v>
      </c>
      <c r="Y16" s="11">
        <v>3889</v>
      </c>
      <c r="Z16" s="11">
        <v>2271</v>
      </c>
      <c r="AA16" s="11">
        <v>1412</v>
      </c>
      <c r="AB16" s="11">
        <v>638</v>
      </c>
      <c r="AC16" s="11">
        <v>1402</v>
      </c>
      <c r="AD16" s="11">
        <v>1000</v>
      </c>
      <c r="AE16" s="11">
        <v>687</v>
      </c>
      <c r="AF16" s="11">
        <v>728</v>
      </c>
      <c r="AG16" s="11">
        <v>2086</v>
      </c>
      <c r="AH16" s="11">
        <v>1284</v>
      </c>
      <c r="AI16" s="11">
        <v>736</v>
      </c>
      <c r="AJ16" s="11">
        <v>718</v>
      </c>
      <c r="AK16" s="11">
        <v>3481</v>
      </c>
      <c r="AL16" s="11">
        <v>2432</v>
      </c>
      <c r="AM16" s="11">
        <v>1551</v>
      </c>
      <c r="AN16" s="11">
        <v>1071</v>
      </c>
      <c r="AO16" s="11">
        <v>7903</v>
      </c>
      <c r="AP16" s="11">
        <v>5322</v>
      </c>
      <c r="AQ16" s="11">
        <v>4167</v>
      </c>
      <c r="AR16" s="11">
        <v>3412</v>
      </c>
      <c r="AS16" s="11">
        <v>2358</v>
      </c>
      <c r="AT16" s="11">
        <v>1655</v>
      </c>
      <c r="AU16" s="11">
        <v>1636</v>
      </c>
    </row>
    <row r="17" spans="1:47">
      <c r="A17" s="10" t="s">
        <v>5</v>
      </c>
      <c r="B17" s="11">
        <v>248063</v>
      </c>
      <c r="C17" s="11">
        <v>236876</v>
      </c>
      <c r="D17" s="11">
        <v>226678</v>
      </c>
      <c r="E17" s="11">
        <v>210296</v>
      </c>
      <c r="F17" s="11">
        <v>194339</v>
      </c>
      <c r="G17" s="11">
        <v>178379</v>
      </c>
      <c r="H17" s="11">
        <v>181711</v>
      </c>
      <c r="I17" s="11">
        <v>184276</v>
      </c>
      <c r="J17" s="11">
        <v>176208</v>
      </c>
      <c r="K17" s="11">
        <v>152612</v>
      </c>
      <c r="L17" s="11">
        <v>145169</v>
      </c>
      <c r="M17" s="11">
        <v>151633</v>
      </c>
      <c r="N17" s="11">
        <v>131993</v>
      </c>
      <c r="O17" s="11">
        <v>125093</v>
      </c>
      <c r="P17" s="11">
        <v>128885</v>
      </c>
      <c r="Q17" s="11">
        <v>126535</v>
      </c>
      <c r="R17" s="11">
        <v>141767</v>
      </c>
      <c r="S17" s="11">
        <v>131917</v>
      </c>
      <c r="T17" s="11">
        <v>152478</v>
      </c>
      <c r="U17" s="11">
        <v>170966</v>
      </c>
      <c r="V17" s="11">
        <v>175120</v>
      </c>
      <c r="W17" s="11">
        <v>166858</v>
      </c>
      <c r="X17" s="11">
        <v>159093</v>
      </c>
      <c r="Y17" s="11">
        <v>168558</v>
      </c>
      <c r="Z17" s="11">
        <v>148624</v>
      </c>
      <c r="AA17" s="11">
        <v>146017</v>
      </c>
      <c r="AB17" s="11">
        <v>139837</v>
      </c>
      <c r="AC17" s="11">
        <v>150744</v>
      </c>
      <c r="AD17" s="11">
        <v>139309</v>
      </c>
      <c r="AE17" s="11">
        <v>153469</v>
      </c>
      <c r="AF17" s="11">
        <v>136442</v>
      </c>
      <c r="AG17" s="11">
        <v>132432</v>
      </c>
      <c r="AH17" s="11">
        <v>150593</v>
      </c>
      <c r="AI17" s="11">
        <v>149726</v>
      </c>
      <c r="AJ17" s="11">
        <v>171721</v>
      </c>
      <c r="AK17" s="11">
        <v>189721</v>
      </c>
      <c r="AL17" s="11">
        <v>193138</v>
      </c>
      <c r="AM17" s="11">
        <v>186114</v>
      </c>
      <c r="AN17" s="11">
        <v>201385</v>
      </c>
      <c r="AO17" s="11">
        <v>191295</v>
      </c>
      <c r="AP17" s="11">
        <v>174713</v>
      </c>
      <c r="AQ17" s="11">
        <v>157627</v>
      </c>
      <c r="AR17" s="11">
        <v>166671</v>
      </c>
      <c r="AS17" s="11">
        <v>158854</v>
      </c>
      <c r="AT17" s="11">
        <v>158237</v>
      </c>
      <c r="AU17" s="11">
        <v>150875</v>
      </c>
    </row>
    <row r="18" spans="1:47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>
      <c r="A19" s="14" t="s">
        <v>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</row>
    <row r="20" spans="1:47">
      <c r="A20" s="12" t="s">
        <v>7</v>
      </c>
      <c r="B20" s="9">
        <v>71</v>
      </c>
      <c r="C20" s="9">
        <v>72</v>
      </c>
      <c r="D20" s="9">
        <v>71</v>
      </c>
      <c r="E20" s="9">
        <v>68</v>
      </c>
      <c r="F20" s="9">
        <v>67</v>
      </c>
      <c r="G20" s="9">
        <v>66</v>
      </c>
      <c r="H20" s="9">
        <v>53</v>
      </c>
      <c r="I20" s="9">
        <v>52</v>
      </c>
      <c r="J20" s="9">
        <v>57</v>
      </c>
      <c r="K20" s="9">
        <v>62</v>
      </c>
      <c r="L20" s="9">
        <v>61</v>
      </c>
      <c r="M20" s="9">
        <v>61</v>
      </c>
      <c r="N20" s="9">
        <v>64</v>
      </c>
      <c r="O20" s="9">
        <v>60</v>
      </c>
      <c r="P20" s="9">
        <v>63</v>
      </c>
      <c r="Q20" s="9">
        <v>61</v>
      </c>
      <c r="R20" s="9">
        <v>62</v>
      </c>
      <c r="S20" s="9">
        <v>55</v>
      </c>
      <c r="T20" s="9">
        <v>53</v>
      </c>
      <c r="U20" s="9">
        <v>53</v>
      </c>
      <c r="V20" s="9">
        <v>54</v>
      </c>
      <c r="W20" s="9">
        <v>53</v>
      </c>
      <c r="X20" s="9">
        <v>49</v>
      </c>
      <c r="Y20" s="9">
        <v>51</v>
      </c>
      <c r="Z20" s="9">
        <v>40</v>
      </c>
      <c r="AA20" s="9">
        <v>39</v>
      </c>
      <c r="AB20" s="9">
        <v>37</v>
      </c>
      <c r="AC20" s="9">
        <v>39</v>
      </c>
      <c r="AD20" s="9">
        <v>36</v>
      </c>
      <c r="AE20" s="9">
        <v>37</v>
      </c>
      <c r="AF20" s="9">
        <v>34</v>
      </c>
      <c r="AG20" s="9">
        <v>9</v>
      </c>
      <c r="AH20" s="9">
        <v>11</v>
      </c>
      <c r="AI20" s="9">
        <v>9</v>
      </c>
      <c r="AJ20" s="9">
        <v>8</v>
      </c>
      <c r="AK20" s="9">
        <v>8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>
      <c r="A21" s="12" t="s">
        <v>179</v>
      </c>
      <c r="B21" s="9">
        <v>745</v>
      </c>
      <c r="C21" s="9">
        <v>785</v>
      </c>
      <c r="D21" s="9">
        <v>631</v>
      </c>
      <c r="E21" s="9">
        <v>640</v>
      </c>
      <c r="F21" s="9">
        <v>387</v>
      </c>
      <c r="G21" s="9">
        <v>1013</v>
      </c>
      <c r="H21" s="9">
        <v>746</v>
      </c>
      <c r="I21" s="9">
        <v>577</v>
      </c>
      <c r="J21" s="9">
        <v>459</v>
      </c>
      <c r="K21" s="9">
        <v>314</v>
      </c>
      <c r="L21" s="9">
        <v>175</v>
      </c>
      <c r="M21" s="9">
        <v>63</v>
      </c>
      <c r="N21" s="9">
        <v>41</v>
      </c>
      <c r="O21" s="9">
        <v>154</v>
      </c>
      <c r="P21" s="9">
        <v>7</v>
      </c>
      <c r="Q21" s="9">
        <v>4</v>
      </c>
      <c r="R21" s="9">
        <v>11</v>
      </c>
      <c r="S21" s="9">
        <v>3</v>
      </c>
      <c r="T21" s="9">
        <v>6</v>
      </c>
      <c r="U21" s="9">
        <v>5</v>
      </c>
      <c r="V21" s="9">
        <v>2</v>
      </c>
      <c r="W21" s="9">
        <v>603</v>
      </c>
      <c r="X21" s="9">
        <v>291</v>
      </c>
      <c r="Y21" s="9">
        <v>274</v>
      </c>
      <c r="Z21" s="9">
        <v>303</v>
      </c>
      <c r="AA21" s="9">
        <v>243</v>
      </c>
      <c r="AB21" s="9">
        <v>199</v>
      </c>
      <c r="AC21" s="9">
        <v>225</v>
      </c>
      <c r="AD21" s="9">
        <v>118</v>
      </c>
      <c r="AE21" s="9">
        <v>55</v>
      </c>
      <c r="AF21" s="9">
        <v>37</v>
      </c>
      <c r="AG21" s="9">
        <v>39</v>
      </c>
      <c r="AH21" s="9">
        <v>23</v>
      </c>
      <c r="AI21" s="9">
        <v>10</v>
      </c>
      <c r="AJ21" s="9">
        <v>0</v>
      </c>
      <c r="AK21" s="9">
        <v>218</v>
      </c>
      <c r="AL21" s="9">
        <v>234</v>
      </c>
      <c r="AM21" s="9">
        <v>198</v>
      </c>
      <c r="AN21" s="9">
        <v>173</v>
      </c>
      <c r="AO21" s="9">
        <v>149</v>
      </c>
      <c r="AP21" s="9">
        <v>125</v>
      </c>
      <c r="AQ21" s="9">
        <v>0</v>
      </c>
      <c r="AR21" s="9">
        <v>0</v>
      </c>
      <c r="AS21" s="9">
        <v>89</v>
      </c>
      <c r="AT21" s="9">
        <v>143</v>
      </c>
      <c r="AU21" s="9">
        <v>332</v>
      </c>
    </row>
    <row r="22" spans="1:47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</row>
    <row r="23" spans="1:47">
      <c r="A23" s="12" t="s">
        <v>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</row>
    <row r="24" spans="1:47">
      <c r="A24" s="12" t="s">
        <v>9</v>
      </c>
      <c r="B24" s="9">
        <v>4198</v>
      </c>
      <c r="C24" s="9">
        <v>4027</v>
      </c>
      <c r="D24" s="9">
        <v>3855</v>
      </c>
      <c r="E24" s="9">
        <v>3686</v>
      </c>
      <c r="F24" s="9">
        <v>3592</v>
      </c>
      <c r="G24" s="9">
        <v>3572</v>
      </c>
      <c r="H24" s="9">
        <v>3370</v>
      </c>
      <c r="I24" s="9">
        <v>3245</v>
      </c>
      <c r="J24" s="9">
        <v>3032</v>
      </c>
      <c r="K24" s="9">
        <v>2837</v>
      </c>
      <c r="L24" s="9">
        <v>2643</v>
      </c>
      <c r="M24" s="9">
        <v>2448</v>
      </c>
      <c r="N24" s="9">
        <v>2253</v>
      </c>
      <c r="O24" s="9">
        <v>2058</v>
      </c>
      <c r="P24" s="9">
        <v>1932</v>
      </c>
      <c r="Q24" s="9">
        <v>1698</v>
      </c>
      <c r="R24" s="9">
        <v>1497</v>
      </c>
      <c r="S24" s="9">
        <v>1476</v>
      </c>
      <c r="T24" s="9">
        <v>1263</v>
      </c>
      <c r="U24" s="9">
        <v>1093</v>
      </c>
      <c r="V24" s="9">
        <v>887</v>
      </c>
      <c r="W24" s="9">
        <v>709</v>
      </c>
      <c r="X24" s="9">
        <v>629</v>
      </c>
      <c r="Y24" s="9">
        <v>429</v>
      </c>
      <c r="Z24" s="9">
        <v>295</v>
      </c>
      <c r="AA24" s="9">
        <v>402</v>
      </c>
      <c r="AB24" s="9">
        <v>364</v>
      </c>
      <c r="AC24" s="9">
        <v>319</v>
      </c>
      <c r="AD24" s="9">
        <v>231</v>
      </c>
      <c r="AE24" s="9">
        <v>315</v>
      </c>
      <c r="AF24" s="9">
        <v>487</v>
      </c>
      <c r="AG24" s="9">
        <v>481</v>
      </c>
      <c r="AH24" s="9">
        <v>547</v>
      </c>
      <c r="AI24" s="9">
        <v>647</v>
      </c>
      <c r="AJ24" s="9">
        <v>554</v>
      </c>
      <c r="AK24" s="9">
        <v>496</v>
      </c>
      <c r="AL24" s="9">
        <v>494</v>
      </c>
      <c r="AM24" s="9">
        <v>408</v>
      </c>
      <c r="AN24" s="9">
        <v>628</v>
      </c>
      <c r="AO24" s="9">
        <v>572</v>
      </c>
      <c r="AP24" s="9">
        <v>532</v>
      </c>
      <c r="AQ24" s="9">
        <v>443</v>
      </c>
      <c r="AR24" s="9">
        <v>379</v>
      </c>
      <c r="AS24" s="9">
        <v>749</v>
      </c>
      <c r="AT24" s="9">
        <v>841</v>
      </c>
      <c r="AU24" s="9">
        <v>1501</v>
      </c>
    </row>
    <row r="25" spans="1:47">
      <c r="A25" s="12" t="s">
        <v>10</v>
      </c>
      <c r="B25" s="9">
        <v>2184</v>
      </c>
      <c r="C25" s="9">
        <v>2184</v>
      </c>
      <c r="D25" s="9">
        <v>2184</v>
      </c>
      <c r="E25" s="9">
        <v>2184</v>
      </c>
      <c r="F25" s="9">
        <v>2184</v>
      </c>
      <c r="G25" s="9">
        <v>2184</v>
      </c>
      <c r="H25" s="9">
        <v>2184</v>
      </c>
      <c r="I25" s="9">
        <v>2184</v>
      </c>
      <c r="J25" s="9">
        <v>2184</v>
      </c>
      <c r="K25" s="9">
        <v>2184</v>
      </c>
      <c r="L25" s="9">
        <v>2184</v>
      </c>
      <c r="M25" s="9">
        <v>2031</v>
      </c>
      <c r="N25" s="9">
        <v>2031</v>
      </c>
      <c r="O25" s="9">
        <v>2031</v>
      </c>
      <c r="P25" s="9">
        <v>2031</v>
      </c>
      <c r="Q25" s="9">
        <v>2031</v>
      </c>
      <c r="R25" s="9">
        <v>2031</v>
      </c>
      <c r="S25" s="9">
        <v>2031</v>
      </c>
      <c r="T25" s="9">
        <v>2031</v>
      </c>
      <c r="U25" s="9">
        <v>2031</v>
      </c>
      <c r="V25" s="9">
        <v>2031</v>
      </c>
      <c r="W25" s="9">
        <v>2031</v>
      </c>
      <c r="X25" s="9">
        <v>2031</v>
      </c>
      <c r="Y25" s="9">
        <v>2031</v>
      </c>
      <c r="Z25" s="9">
        <v>2031</v>
      </c>
      <c r="AA25" s="9">
        <v>2031</v>
      </c>
      <c r="AB25" s="9">
        <v>2031</v>
      </c>
      <c r="AC25" s="9">
        <v>1627</v>
      </c>
      <c r="AD25" s="9">
        <v>1525</v>
      </c>
      <c r="AE25" s="9">
        <v>1424</v>
      </c>
      <c r="AF25" s="9">
        <v>1322</v>
      </c>
      <c r="AG25" s="9">
        <v>1220</v>
      </c>
      <c r="AH25" s="9">
        <v>1119</v>
      </c>
      <c r="AI25" s="9">
        <v>1017</v>
      </c>
      <c r="AJ25" s="9">
        <v>915</v>
      </c>
      <c r="AK25" s="9">
        <v>814</v>
      </c>
      <c r="AL25" s="9">
        <v>712</v>
      </c>
      <c r="AM25" s="9">
        <v>610</v>
      </c>
      <c r="AN25" s="9">
        <v>508</v>
      </c>
      <c r="AO25" s="9">
        <v>407</v>
      </c>
      <c r="AP25" s="9">
        <v>305</v>
      </c>
      <c r="AQ25" s="9">
        <v>271</v>
      </c>
      <c r="AR25" s="9">
        <v>271</v>
      </c>
      <c r="AS25" s="9">
        <v>271</v>
      </c>
      <c r="AT25" s="9">
        <v>237</v>
      </c>
      <c r="AU25" s="9">
        <v>136</v>
      </c>
    </row>
    <row r="26" spans="1:47">
      <c r="A26" s="12" t="s">
        <v>181</v>
      </c>
      <c r="B26" s="9">
        <v>250994</v>
      </c>
      <c r="C26" s="9">
        <v>252010</v>
      </c>
      <c r="D26" s="9">
        <v>239270</v>
      </c>
      <c r="E26" s="9">
        <v>233309</v>
      </c>
      <c r="F26" s="9">
        <v>226318</v>
      </c>
      <c r="G26" s="9">
        <v>220623</v>
      </c>
      <c r="H26" s="9">
        <v>202013</v>
      </c>
      <c r="I26" s="9">
        <v>184418</v>
      </c>
      <c r="J26" s="9">
        <v>185386</v>
      </c>
      <c r="K26" s="9">
        <v>176644</v>
      </c>
      <c r="L26" s="9">
        <v>164243</v>
      </c>
      <c r="M26" s="9">
        <v>147285</v>
      </c>
      <c r="N26" s="9">
        <v>140912</v>
      </c>
      <c r="O26" s="9">
        <v>134393</v>
      </c>
      <c r="P26" s="9">
        <v>132013</v>
      </c>
      <c r="Q26" s="9">
        <v>130429</v>
      </c>
      <c r="R26" s="9">
        <v>137543</v>
      </c>
      <c r="S26" s="9">
        <v>139807</v>
      </c>
      <c r="T26" s="9">
        <v>134728</v>
      </c>
      <c r="U26" s="9">
        <v>131146</v>
      </c>
      <c r="V26" s="9">
        <v>150081</v>
      </c>
      <c r="W26" s="9">
        <v>158096</v>
      </c>
      <c r="X26" s="9">
        <v>154794</v>
      </c>
      <c r="Y26" s="9">
        <v>148829</v>
      </c>
      <c r="Z26" s="9">
        <v>137533</v>
      </c>
      <c r="AA26" s="9">
        <v>138018</v>
      </c>
      <c r="AB26" s="9">
        <v>133441</v>
      </c>
      <c r="AC26" s="9">
        <v>142686</v>
      </c>
      <c r="AD26" s="9">
        <v>144844</v>
      </c>
      <c r="AE26" s="9">
        <v>147483</v>
      </c>
      <c r="AF26" s="9">
        <v>142831</v>
      </c>
      <c r="AG26" s="9">
        <v>140822</v>
      </c>
      <c r="AH26" s="9">
        <v>153484</v>
      </c>
      <c r="AI26" s="9">
        <v>153745</v>
      </c>
      <c r="AJ26" s="9">
        <v>156427</v>
      </c>
      <c r="AK26" s="9">
        <v>173359</v>
      </c>
      <c r="AL26" s="9">
        <v>186185</v>
      </c>
      <c r="AM26" s="9">
        <v>204667</v>
      </c>
      <c r="AN26" s="9">
        <v>200607</v>
      </c>
      <c r="AO26" s="9">
        <v>197932</v>
      </c>
      <c r="AP26" s="9">
        <v>183264</v>
      </c>
      <c r="AQ26" s="9">
        <v>178814</v>
      </c>
      <c r="AR26" s="9">
        <v>175506</v>
      </c>
      <c r="AS26" s="9">
        <v>160109</v>
      </c>
      <c r="AT26" s="9">
        <v>162650</v>
      </c>
      <c r="AU26" s="9">
        <v>174120</v>
      </c>
    </row>
    <row r="27" spans="1:47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9513</v>
      </c>
      <c r="Z29" s="9">
        <v>8534</v>
      </c>
      <c r="AA29" s="9">
        <v>7883</v>
      </c>
      <c r="AB29" s="9">
        <v>7211</v>
      </c>
      <c r="AC29" s="9">
        <v>6192</v>
      </c>
      <c r="AD29" s="9">
        <v>5570</v>
      </c>
      <c r="AE29" s="9">
        <v>5011</v>
      </c>
      <c r="AF29" s="9">
        <v>4411</v>
      </c>
      <c r="AG29" s="9">
        <v>5205</v>
      </c>
      <c r="AH29" s="9">
        <v>4861</v>
      </c>
      <c r="AI29" s="9">
        <v>3483</v>
      </c>
      <c r="AJ29" s="9">
        <v>3234</v>
      </c>
      <c r="AK29" s="9">
        <v>2988</v>
      </c>
      <c r="AL29" s="9">
        <v>3406</v>
      </c>
      <c r="AM29" s="9">
        <v>3941</v>
      </c>
      <c r="AN29" s="9">
        <v>3699</v>
      </c>
      <c r="AO29" s="9">
        <v>3615</v>
      </c>
      <c r="AP29" s="9">
        <v>3427</v>
      </c>
      <c r="AQ29" s="9">
        <v>3137</v>
      </c>
      <c r="AR29" s="9">
        <v>2926</v>
      </c>
      <c r="AS29" s="9">
        <v>6375</v>
      </c>
      <c r="AT29" s="9">
        <v>6078</v>
      </c>
      <c r="AU29" s="9">
        <v>5683</v>
      </c>
    </row>
    <row r="30" spans="1:47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>
      <c r="A31" s="12" t="s">
        <v>13</v>
      </c>
      <c r="B31" s="9">
        <v>37937</v>
      </c>
      <c r="C31" s="9">
        <v>35972</v>
      </c>
      <c r="D31" s="9">
        <v>44304</v>
      </c>
      <c r="E31" s="9">
        <v>43196</v>
      </c>
      <c r="F31" s="9">
        <v>42308</v>
      </c>
      <c r="G31" s="9">
        <v>41591</v>
      </c>
      <c r="H31" s="9">
        <v>40219</v>
      </c>
      <c r="I31" s="9">
        <v>40958</v>
      </c>
      <c r="J31" s="9">
        <v>43354</v>
      </c>
      <c r="K31" s="9">
        <v>44539</v>
      </c>
      <c r="L31" s="9">
        <v>45834</v>
      </c>
      <c r="M31" s="9">
        <v>45560</v>
      </c>
      <c r="N31" s="9">
        <v>47147</v>
      </c>
      <c r="O31" s="9">
        <v>48008</v>
      </c>
      <c r="P31" s="9">
        <v>50101</v>
      </c>
      <c r="Q31" s="9">
        <v>52315</v>
      </c>
      <c r="R31" s="9">
        <v>53659</v>
      </c>
      <c r="S31" s="9">
        <v>50653</v>
      </c>
      <c r="T31" s="9">
        <v>49927</v>
      </c>
      <c r="U31" s="9">
        <v>47914</v>
      </c>
      <c r="V31" s="9">
        <v>48905</v>
      </c>
      <c r="W31" s="9">
        <v>49216</v>
      </c>
      <c r="X31" s="9">
        <v>46184</v>
      </c>
      <c r="Y31" s="9">
        <v>46150</v>
      </c>
      <c r="Z31" s="9">
        <v>41675</v>
      </c>
      <c r="AA31" s="9">
        <v>43531</v>
      </c>
      <c r="AB31" s="9">
        <v>44934</v>
      </c>
      <c r="AC31" s="9">
        <v>48752</v>
      </c>
      <c r="AD31" s="9">
        <v>46867</v>
      </c>
      <c r="AE31" s="9">
        <v>45526</v>
      </c>
      <c r="AF31" s="9">
        <v>40531</v>
      </c>
      <c r="AG31" s="9">
        <v>37722</v>
      </c>
      <c r="AH31" s="9">
        <v>38938</v>
      </c>
      <c r="AI31" s="9">
        <v>33448</v>
      </c>
      <c r="AJ31" s="9">
        <v>33165</v>
      </c>
      <c r="AK31" s="9">
        <v>35836</v>
      </c>
      <c r="AL31" s="9">
        <v>37298</v>
      </c>
      <c r="AM31" s="9">
        <v>36335</v>
      </c>
      <c r="AN31" s="9">
        <v>32250</v>
      </c>
      <c r="AO31" s="9">
        <v>33424</v>
      </c>
      <c r="AP31" s="9">
        <v>31050</v>
      </c>
      <c r="AQ31" s="9">
        <v>32087</v>
      </c>
      <c r="AR31" s="9">
        <v>34773</v>
      </c>
      <c r="AS31" s="9">
        <v>31650</v>
      </c>
      <c r="AT31" s="9">
        <v>33167</v>
      </c>
      <c r="AU31" s="9">
        <v>34417</v>
      </c>
    </row>
    <row r="32" spans="1:47">
      <c r="A32" s="10" t="s">
        <v>14</v>
      </c>
      <c r="B32" s="11">
        <v>296129</v>
      </c>
      <c r="C32" s="11">
        <v>295050</v>
      </c>
      <c r="D32" s="11">
        <v>290315</v>
      </c>
      <c r="E32" s="11">
        <v>283083</v>
      </c>
      <c r="F32" s="11">
        <v>274856</v>
      </c>
      <c r="G32" s="11">
        <v>269049</v>
      </c>
      <c r="H32" s="11">
        <v>248585</v>
      </c>
      <c r="I32" s="11">
        <v>231434</v>
      </c>
      <c r="J32" s="11">
        <v>234472</v>
      </c>
      <c r="K32" s="11">
        <v>226580</v>
      </c>
      <c r="L32" s="11">
        <v>215140</v>
      </c>
      <c r="M32" s="11">
        <v>197448</v>
      </c>
      <c r="N32" s="11">
        <v>192448</v>
      </c>
      <c r="O32" s="11">
        <v>186704</v>
      </c>
      <c r="P32" s="11">
        <v>186147</v>
      </c>
      <c r="Q32" s="11">
        <v>186538</v>
      </c>
      <c r="R32" s="11">
        <v>194803</v>
      </c>
      <c r="S32" s="11">
        <v>194025</v>
      </c>
      <c r="T32" s="11">
        <v>188008</v>
      </c>
      <c r="U32" s="11">
        <v>182242</v>
      </c>
      <c r="V32" s="11">
        <v>201960</v>
      </c>
      <c r="W32" s="11">
        <v>210708</v>
      </c>
      <c r="X32" s="11">
        <v>203978</v>
      </c>
      <c r="Y32" s="11">
        <v>207277</v>
      </c>
      <c r="Z32" s="11">
        <v>190411</v>
      </c>
      <c r="AA32" s="11">
        <v>192147</v>
      </c>
      <c r="AB32" s="11">
        <v>188217</v>
      </c>
      <c r="AC32" s="11">
        <v>199840</v>
      </c>
      <c r="AD32" s="11">
        <v>199191</v>
      </c>
      <c r="AE32" s="11">
        <v>199851</v>
      </c>
      <c r="AF32" s="11">
        <v>189653</v>
      </c>
      <c r="AG32" s="11">
        <v>185498</v>
      </c>
      <c r="AH32" s="11">
        <v>198983</v>
      </c>
      <c r="AI32" s="11">
        <v>192359</v>
      </c>
      <c r="AJ32" s="11">
        <v>194303</v>
      </c>
      <c r="AK32" s="11">
        <v>213719</v>
      </c>
      <c r="AL32" s="11">
        <v>228329</v>
      </c>
      <c r="AM32" s="11">
        <v>246159</v>
      </c>
      <c r="AN32" s="11">
        <v>237865</v>
      </c>
      <c r="AO32" s="11">
        <v>236099</v>
      </c>
      <c r="AP32" s="11">
        <v>218703</v>
      </c>
      <c r="AQ32" s="11">
        <v>214752</v>
      </c>
      <c r="AR32" s="11">
        <v>213855</v>
      </c>
      <c r="AS32" s="11">
        <v>199243</v>
      </c>
      <c r="AT32" s="11">
        <v>203116</v>
      </c>
      <c r="AU32" s="11">
        <v>216189</v>
      </c>
    </row>
    <row r="33" spans="1:47">
      <c r="A33" s="15" t="s">
        <v>15</v>
      </c>
      <c r="B33" s="16">
        <v>544192</v>
      </c>
      <c r="C33" s="16">
        <v>531926</v>
      </c>
      <c r="D33" s="16">
        <v>516993</v>
      </c>
      <c r="E33" s="16">
        <v>493379</v>
      </c>
      <c r="F33" s="16">
        <v>469195</v>
      </c>
      <c r="G33" s="16">
        <v>447428</v>
      </c>
      <c r="H33" s="16">
        <v>430296</v>
      </c>
      <c r="I33" s="16">
        <v>415710</v>
      </c>
      <c r="J33" s="16">
        <v>410680</v>
      </c>
      <c r="K33" s="16">
        <v>379192</v>
      </c>
      <c r="L33" s="16">
        <v>360309</v>
      </c>
      <c r="M33" s="16">
        <v>349081</v>
      </c>
      <c r="N33" s="16">
        <v>324441</v>
      </c>
      <c r="O33" s="16">
        <v>311797</v>
      </c>
      <c r="P33" s="16">
        <v>315032</v>
      </c>
      <c r="Q33" s="16">
        <v>313073</v>
      </c>
      <c r="R33" s="16">
        <v>336570</v>
      </c>
      <c r="S33" s="16">
        <v>325942</v>
      </c>
      <c r="T33" s="16">
        <v>340486</v>
      </c>
      <c r="U33" s="16">
        <v>353208</v>
      </c>
      <c r="V33" s="16">
        <v>377080</v>
      </c>
      <c r="W33" s="16">
        <v>377566</v>
      </c>
      <c r="X33" s="16">
        <v>363071</v>
      </c>
      <c r="Y33" s="16">
        <v>375835</v>
      </c>
      <c r="Z33" s="16">
        <v>339035</v>
      </c>
      <c r="AA33" s="16">
        <v>338164</v>
      </c>
      <c r="AB33" s="16">
        <v>328054</v>
      </c>
      <c r="AC33" s="16">
        <v>350584</v>
      </c>
      <c r="AD33" s="16">
        <v>338500</v>
      </c>
      <c r="AE33" s="16">
        <v>353320</v>
      </c>
      <c r="AF33" s="16">
        <v>326095</v>
      </c>
      <c r="AG33" s="16">
        <v>317930</v>
      </c>
      <c r="AH33" s="16">
        <v>349576</v>
      </c>
      <c r="AI33" s="16">
        <v>342085</v>
      </c>
      <c r="AJ33" s="16">
        <v>366024</v>
      </c>
      <c r="AK33" s="16">
        <v>403440</v>
      </c>
      <c r="AL33" s="16">
        <v>421467</v>
      </c>
      <c r="AM33" s="16">
        <v>432273</v>
      </c>
      <c r="AN33" s="16">
        <v>439250</v>
      </c>
      <c r="AO33" s="16">
        <v>427394</v>
      </c>
      <c r="AP33" s="16">
        <v>393416</v>
      </c>
      <c r="AQ33" s="16">
        <v>372379</v>
      </c>
      <c r="AR33" s="16">
        <v>380526</v>
      </c>
      <c r="AS33" s="16">
        <v>358097</v>
      </c>
      <c r="AT33" s="16">
        <v>361353</v>
      </c>
      <c r="AU33" s="16">
        <v>367064</v>
      </c>
    </row>
    <row r="34" spans="1:47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</row>
    <row r="35" spans="1:47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</row>
    <row r="36" spans="1:47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138946</v>
      </c>
      <c r="C38" s="9">
        <v>155818</v>
      </c>
      <c r="D38" s="9">
        <v>156707</v>
      </c>
      <c r="E38" s="9">
        <v>130556</v>
      </c>
      <c r="F38" s="9">
        <v>114052</v>
      </c>
      <c r="G38" s="9">
        <v>100499</v>
      </c>
      <c r="H38" s="9">
        <v>88790</v>
      </c>
      <c r="I38" s="9">
        <v>89455</v>
      </c>
      <c r="J38" s="9">
        <v>95464</v>
      </c>
      <c r="K38" s="9">
        <v>85645</v>
      </c>
      <c r="L38" s="9">
        <v>79586</v>
      </c>
      <c r="M38" s="9">
        <v>63984</v>
      </c>
      <c r="N38" s="9">
        <v>62186</v>
      </c>
      <c r="O38" s="9">
        <v>61163</v>
      </c>
      <c r="P38" s="9">
        <v>59675</v>
      </c>
      <c r="Q38" s="9">
        <v>53561</v>
      </c>
      <c r="R38" s="9">
        <v>61891</v>
      </c>
      <c r="S38" s="9">
        <v>67917</v>
      </c>
      <c r="T38" s="9">
        <v>63178</v>
      </c>
      <c r="U38" s="9">
        <v>61287</v>
      </c>
      <c r="V38" s="9">
        <v>96545</v>
      </c>
      <c r="W38" s="9">
        <v>96844</v>
      </c>
      <c r="X38" s="9">
        <v>97657</v>
      </c>
      <c r="Y38" s="9">
        <v>91383</v>
      </c>
      <c r="Z38" s="9">
        <v>86975</v>
      </c>
      <c r="AA38" s="9">
        <v>92711</v>
      </c>
      <c r="AB38" s="9">
        <v>98575</v>
      </c>
      <c r="AC38" s="9">
        <v>92655</v>
      </c>
      <c r="AD38" s="9">
        <v>77254</v>
      </c>
      <c r="AE38" s="9">
        <v>71749</v>
      </c>
      <c r="AF38" s="9">
        <v>48524</v>
      </c>
      <c r="AG38" s="9">
        <v>43234</v>
      </c>
      <c r="AH38" s="9">
        <v>52564</v>
      </c>
      <c r="AI38" s="9">
        <v>56750</v>
      </c>
      <c r="AJ38" s="9">
        <v>70040</v>
      </c>
      <c r="AK38" s="9">
        <v>90625</v>
      </c>
      <c r="AL38" s="9">
        <v>95241</v>
      </c>
      <c r="AM38" s="9">
        <v>118468</v>
      </c>
      <c r="AN38" s="9">
        <v>123728</v>
      </c>
      <c r="AO38" s="9">
        <v>127898</v>
      </c>
      <c r="AP38" s="9">
        <v>120504</v>
      </c>
      <c r="AQ38" s="9">
        <v>138933</v>
      </c>
      <c r="AR38" s="9">
        <v>134058</v>
      </c>
      <c r="AS38" s="9">
        <v>114648</v>
      </c>
      <c r="AT38" s="9">
        <v>110658</v>
      </c>
      <c r="AU38" s="9">
        <v>95741</v>
      </c>
    </row>
    <row r="39" spans="1:47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2651</v>
      </c>
      <c r="Z39" s="9">
        <v>2482</v>
      </c>
      <c r="AA39" s="9">
        <v>2489</v>
      </c>
      <c r="AB39" s="9">
        <v>2494</v>
      </c>
      <c r="AC39" s="9">
        <v>2153</v>
      </c>
      <c r="AD39" s="9">
        <v>2008</v>
      </c>
      <c r="AE39" s="9">
        <v>1746</v>
      </c>
      <c r="AF39" s="9">
        <v>1377</v>
      </c>
      <c r="AG39" s="9">
        <v>1163</v>
      </c>
      <c r="AH39" s="9">
        <v>925</v>
      </c>
      <c r="AI39" s="9">
        <v>755</v>
      </c>
      <c r="AJ39" s="9">
        <v>609</v>
      </c>
      <c r="AK39" s="9">
        <v>539</v>
      </c>
      <c r="AL39" s="9">
        <v>485</v>
      </c>
      <c r="AM39" s="9">
        <v>530</v>
      </c>
      <c r="AN39" s="9">
        <v>544</v>
      </c>
      <c r="AO39" s="9">
        <v>518</v>
      </c>
      <c r="AP39" s="9">
        <v>529</v>
      </c>
      <c r="AQ39" s="9">
        <v>471</v>
      </c>
      <c r="AR39" s="9">
        <v>433</v>
      </c>
      <c r="AS39" s="9">
        <v>1211</v>
      </c>
      <c r="AT39" s="9">
        <v>1265</v>
      </c>
      <c r="AU39" s="9">
        <v>1260</v>
      </c>
    </row>
    <row r="40" spans="1:47">
      <c r="A40" s="8" t="s">
        <v>17</v>
      </c>
      <c r="B40" s="9">
        <v>104495</v>
      </c>
      <c r="C40" s="9">
        <v>85104</v>
      </c>
      <c r="D40" s="9">
        <v>64649</v>
      </c>
      <c r="E40" s="9">
        <v>63938</v>
      </c>
      <c r="F40" s="9">
        <v>66591</v>
      </c>
      <c r="G40" s="9">
        <v>60813</v>
      </c>
      <c r="H40" s="9">
        <v>76995</v>
      </c>
      <c r="I40" s="9">
        <v>69868</v>
      </c>
      <c r="J40" s="9">
        <v>59654</v>
      </c>
      <c r="K40" s="9">
        <v>52958</v>
      </c>
      <c r="L40" s="9">
        <v>54502</v>
      </c>
      <c r="M40" s="9">
        <v>64433</v>
      </c>
      <c r="N40" s="9">
        <v>52772</v>
      </c>
      <c r="O40" s="9">
        <v>50611</v>
      </c>
      <c r="P40" s="9">
        <v>57327</v>
      </c>
      <c r="Q40" s="9">
        <v>56779</v>
      </c>
      <c r="R40" s="9">
        <v>71632</v>
      </c>
      <c r="S40" s="9">
        <v>61912</v>
      </c>
      <c r="T40" s="9">
        <v>81113</v>
      </c>
      <c r="U40" s="9">
        <v>93003</v>
      </c>
      <c r="V40" s="9">
        <v>77324</v>
      </c>
      <c r="W40" s="9">
        <v>64926</v>
      </c>
      <c r="X40" s="9">
        <v>60844</v>
      </c>
      <c r="Y40" s="9">
        <v>62215</v>
      </c>
      <c r="Z40" s="9">
        <v>54731</v>
      </c>
      <c r="AA40" s="9">
        <v>48459</v>
      </c>
      <c r="AB40" s="9">
        <v>35809</v>
      </c>
      <c r="AC40" s="9">
        <v>56251</v>
      </c>
      <c r="AD40" s="9">
        <v>67278</v>
      </c>
      <c r="AE40" s="9">
        <v>65352</v>
      </c>
      <c r="AF40" s="9">
        <v>59462</v>
      </c>
      <c r="AG40" s="9">
        <v>54759</v>
      </c>
      <c r="AH40" s="9">
        <v>63323</v>
      </c>
      <c r="AI40" s="9">
        <v>70938</v>
      </c>
      <c r="AJ40" s="9">
        <v>77015</v>
      </c>
      <c r="AK40" s="9">
        <v>72949</v>
      </c>
      <c r="AL40" s="9">
        <v>73236</v>
      </c>
      <c r="AM40" s="9">
        <v>71362</v>
      </c>
      <c r="AN40" s="9">
        <v>92399</v>
      </c>
      <c r="AO40" s="9">
        <v>67401</v>
      </c>
      <c r="AP40" s="9">
        <v>58994</v>
      </c>
      <c r="AQ40" s="9">
        <v>32635</v>
      </c>
      <c r="AR40" s="9">
        <v>46873</v>
      </c>
      <c r="AS40" s="9">
        <v>59841</v>
      </c>
      <c r="AT40" s="9">
        <v>70472</v>
      </c>
      <c r="AU40" s="9">
        <v>72838</v>
      </c>
    </row>
    <row r="41" spans="1:47">
      <c r="A41" s="8" t="s">
        <v>187</v>
      </c>
      <c r="B41" s="9">
        <v>1357</v>
      </c>
      <c r="C41" s="9">
        <v>1153</v>
      </c>
      <c r="D41" s="9">
        <v>1297</v>
      </c>
      <c r="E41" s="9">
        <v>1717</v>
      </c>
      <c r="F41" s="9">
        <v>642</v>
      </c>
      <c r="G41" s="9">
        <v>1078</v>
      </c>
      <c r="H41" s="9">
        <v>531</v>
      </c>
      <c r="I41" s="9">
        <v>314</v>
      </c>
      <c r="J41" s="9">
        <v>327</v>
      </c>
      <c r="K41" s="9">
        <v>422</v>
      </c>
      <c r="L41" s="9">
        <v>261</v>
      </c>
      <c r="M41" s="9">
        <v>250</v>
      </c>
      <c r="N41" s="9">
        <v>284</v>
      </c>
      <c r="O41" s="9">
        <v>308</v>
      </c>
      <c r="P41" s="9">
        <v>402</v>
      </c>
      <c r="Q41" s="9">
        <v>314</v>
      </c>
      <c r="R41" s="9">
        <v>535</v>
      </c>
      <c r="S41" s="9">
        <v>266</v>
      </c>
      <c r="T41" s="9">
        <v>314</v>
      </c>
      <c r="U41" s="9">
        <v>355</v>
      </c>
      <c r="V41" s="9">
        <v>345</v>
      </c>
      <c r="W41" s="9">
        <v>348</v>
      </c>
      <c r="X41" s="9">
        <v>399</v>
      </c>
      <c r="Y41" s="9">
        <v>583</v>
      </c>
      <c r="Z41" s="9">
        <v>628</v>
      </c>
      <c r="AA41" s="9">
        <v>998</v>
      </c>
      <c r="AB41" s="9">
        <v>643</v>
      </c>
      <c r="AC41" s="9">
        <v>847</v>
      </c>
      <c r="AD41" s="9">
        <v>646</v>
      </c>
      <c r="AE41" s="9">
        <v>605</v>
      </c>
      <c r="AF41" s="9">
        <v>641</v>
      </c>
      <c r="AG41" s="9">
        <v>413</v>
      </c>
      <c r="AH41" s="9">
        <v>475</v>
      </c>
      <c r="AI41" s="9">
        <v>458</v>
      </c>
      <c r="AJ41" s="9">
        <v>484</v>
      </c>
      <c r="AK41" s="9">
        <v>613</v>
      </c>
      <c r="AL41" s="9">
        <v>751</v>
      </c>
      <c r="AM41" s="9">
        <v>619</v>
      </c>
      <c r="AN41" s="9">
        <v>584</v>
      </c>
      <c r="AO41" s="9">
        <v>619</v>
      </c>
      <c r="AP41" s="9">
        <v>742</v>
      </c>
      <c r="AQ41" s="9">
        <v>643</v>
      </c>
      <c r="AR41" s="9">
        <v>667</v>
      </c>
      <c r="AS41" s="9">
        <v>618</v>
      </c>
      <c r="AT41" s="9">
        <v>651</v>
      </c>
      <c r="AU41" s="9">
        <v>1665</v>
      </c>
    </row>
    <row r="42" spans="1:47">
      <c r="A42" s="8" t="s">
        <v>18</v>
      </c>
      <c r="B42" s="9">
        <v>1143</v>
      </c>
      <c r="C42" s="9">
        <v>1338</v>
      </c>
      <c r="D42" s="9">
        <v>1171</v>
      </c>
      <c r="E42" s="9">
        <v>713</v>
      </c>
      <c r="F42" s="9">
        <v>850</v>
      </c>
      <c r="G42" s="9">
        <v>744</v>
      </c>
      <c r="H42" s="9">
        <v>903</v>
      </c>
      <c r="I42" s="9">
        <v>1562</v>
      </c>
      <c r="J42" s="9">
        <v>1715</v>
      </c>
      <c r="K42" s="9">
        <v>2423</v>
      </c>
      <c r="L42" s="9">
        <v>2301</v>
      </c>
      <c r="M42" s="9">
        <v>5098</v>
      </c>
      <c r="N42" s="9">
        <v>1734</v>
      </c>
      <c r="O42" s="9">
        <v>641</v>
      </c>
      <c r="P42" s="9">
        <v>630</v>
      </c>
      <c r="Q42" s="9">
        <v>505</v>
      </c>
      <c r="R42" s="9">
        <v>639</v>
      </c>
      <c r="S42" s="9">
        <v>649</v>
      </c>
      <c r="T42" s="9">
        <v>784</v>
      </c>
      <c r="U42" s="9">
        <v>784</v>
      </c>
      <c r="V42" s="9">
        <v>682</v>
      </c>
      <c r="W42" s="9">
        <v>946</v>
      </c>
      <c r="X42" s="9">
        <v>707</v>
      </c>
      <c r="Y42" s="9">
        <v>511</v>
      </c>
      <c r="Z42" s="9">
        <v>434</v>
      </c>
      <c r="AA42" s="9">
        <v>564</v>
      </c>
      <c r="AB42" s="9">
        <v>326</v>
      </c>
      <c r="AC42" s="9">
        <v>604</v>
      </c>
      <c r="AD42" s="9">
        <v>435</v>
      </c>
      <c r="AE42" s="9">
        <v>630</v>
      </c>
      <c r="AF42" s="9">
        <v>520</v>
      </c>
      <c r="AG42" s="9">
        <v>604</v>
      </c>
      <c r="AH42" s="9">
        <v>484</v>
      </c>
      <c r="AI42" s="9">
        <v>622</v>
      </c>
      <c r="AJ42" s="9">
        <v>598</v>
      </c>
      <c r="AK42" s="9">
        <v>741</v>
      </c>
      <c r="AL42" s="9">
        <v>884</v>
      </c>
      <c r="AM42" s="9">
        <v>1170</v>
      </c>
      <c r="AN42" s="9">
        <v>825</v>
      </c>
      <c r="AO42" s="9">
        <v>774</v>
      </c>
      <c r="AP42" s="9">
        <v>640</v>
      </c>
      <c r="AQ42" s="9">
        <v>852</v>
      </c>
      <c r="AR42" s="9">
        <v>686</v>
      </c>
      <c r="AS42" s="9">
        <v>829</v>
      </c>
      <c r="AT42" s="9">
        <v>606</v>
      </c>
      <c r="AU42" s="9">
        <v>848</v>
      </c>
    </row>
    <row r="43" spans="1:47">
      <c r="A43" s="8" t="s">
        <v>188</v>
      </c>
      <c r="B43" s="9">
        <v>486</v>
      </c>
      <c r="C43" s="9">
        <v>971</v>
      </c>
      <c r="D43" s="9">
        <v>113</v>
      </c>
      <c r="E43" s="9">
        <v>15</v>
      </c>
      <c r="F43" s="9">
        <v>20</v>
      </c>
      <c r="G43" s="9">
        <v>15</v>
      </c>
      <c r="H43" s="9">
        <v>16</v>
      </c>
      <c r="I43" s="9">
        <v>260</v>
      </c>
      <c r="J43" s="9">
        <v>695</v>
      </c>
      <c r="K43" s="9">
        <v>415</v>
      </c>
      <c r="L43" s="9">
        <v>51</v>
      </c>
      <c r="M43" s="9">
        <v>150</v>
      </c>
      <c r="N43" s="9">
        <v>1</v>
      </c>
      <c r="O43" s="9">
        <v>29</v>
      </c>
      <c r="P43" s="9">
        <v>63</v>
      </c>
      <c r="Q43" s="9">
        <v>107</v>
      </c>
      <c r="R43" s="9">
        <v>25</v>
      </c>
      <c r="S43" s="9">
        <v>0</v>
      </c>
      <c r="T43" s="9">
        <v>0</v>
      </c>
      <c r="U43" s="9">
        <v>169</v>
      </c>
      <c r="V43" s="9">
        <v>2</v>
      </c>
      <c r="W43" s="9">
        <v>45</v>
      </c>
      <c r="X43" s="9">
        <v>100</v>
      </c>
      <c r="Y43" s="9">
        <v>184</v>
      </c>
      <c r="Z43" s="9">
        <v>53</v>
      </c>
      <c r="AA43" s="9">
        <v>41</v>
      </c>
      <c r="AB43" s="9">
        <v>294</v>
      </c>
      <c r="AC43" s="9">
        <v>422</v>
      </c>
      <c r="AD43" s="9">
        <v>468</v>
      </c>
      <c r="AE43" s="9">
        <v>340</v>
      </c>
      <c r="AF43" s="9">
        <v>599</v>
      </c>
      <c r="AG43" s="9">
        <v>837</v>
      </c>
      <c r="AH43" s="9">
        <v>1281</v>
      </c>
      <c r="AI43" s="9">
        <v>578</v>
      </c>
      <c r="AJ43" s="9">
        <v>1944</v>
      </c>
      <c r="AK43" s="9">
        <v>1789</v>
      </c>
      <c r="AL43" s="9">
        <v>2309</v>
      </c>
      <c r="AM43" s="9">
        <v>695</v>
      </c>
      <c r="AN43" s="9">
        <v>785</v>
      </c>
      <c r="AO43" s="9">
        <v>660</v>
      </c>
      <c r="AP43" s="9">
        <v>624</v>
      </c>
      <c r="AQ43" s="9">
        <v>39</v>
      </c>
      <c r="AR43" s="9">
        <v>44</v>
      </c>
      <c r="AS43" s="9">
        <v>116</v>
      </c>
      <c r="AT43" s="9">
        <v>52</v>
      </c>
      <c r="AU43" s="9">
        <v>542</v>
      </c>
    </row>
    <row r="44" spans="1:47">
      <c r="A44" s="8" t="s">
        <v>19</v>
      </c>
      <c r="B44" s="9">
        <v>5535</v>
      </c>
      <c r="C44" s="9">
        <v>6174</v>
      </c>
      <c r="D44" s="9">
        <v>5453</v>
      </c>
      <c r="E44" s="9">
        <v>4876</v>
      </c>
      <c r="F44" s="9">
        <v>4984</v>
      </c>
      <c r="G44" s="9">
        <v>6001</v>
      </c>
      <c r="H44" s="9">
        <v>5629</v>
      </c>
      <c r="I44" s="9">
        <v>5413</v>
      </c>
      <c r="J44" s="9">
        <v>4874</v>
      </c>
      <c r="K44" s="9">
        <v>5146</v>
      </c>
      <c r="L44" s="9">
        <v>5418</v>
      </c>
      <c r="M44" s="9">
        <v>4388</v>
      </c>
      <c r="N44" s="9">
        <v>3933</v>
      </c>
      <c r="O44" s="9">
        <v>4585</v>
      </c>
      <c r="P44" s="9">
        <v>4641</v>
      </c>
      <c r="Q44" s="9">
        <v>4921</v>
      </c>
      <c r="R44" s="9">
        <v>3606</v>
      </c>
      <c r="S44" s="9">
        <v>3995</v>
      </c>
      <c r="T44" s="9">
        <v>4178</v>
      </c>
      <c r="U44" s="9">
        <v>4399</v>
      </c>
      <c r="V44" s="9">
        <v>3357</v>
      </c>
      <c r="W44" s="9">
        <v>4118</v>
      </c>
      <c r="X44" s="9">
        <v>4351</v>
      </c>
      <c r="Y44" s="9">
        <v>4644</v>
      </c>
      <c r="Z44" s="9">
        <v>3091</v>
      </c>
      <c r="AA44" s="9">
        <v>3339</v>
      </c>
      <c r="AB44" s="9">
        <v>3647</v>
      </c>
      <c r="AC44" s="9">
        <v>4990</v>
      </c>
      <c r="AD44" s="9">
        <v>3752</v>
      </c>
      <c r="AE44" s="9">
        <v>4526</v>
      </c>
      <c r="AF44" s="9">
        <v>5094</v>
      </c>
      <c r="AG44" s="9">
        <v>6463</v>
      </c>
      <c r="AH44" s="9">
        <v>4323</v>
      </c>
      <c r="AI44" s="9">
        <v>4685</v>
      </c>
      <c r="AJ44" s="9">
        <v>5661</v>
      </c>
      <c r="AK44" s="9">
        <v>7218</v>
      </c>
      <c r="AL44" s="9">
        <v>4901</v>
      </c>
      <c r="AM44" s="9">
        <v>6193</v>
      </c>
      <c r="AN44" s="9">
        <v>6188</v>
      </c>
      <c r="AO44" s="9">
        <v>6404</v>
      </c>
      <c r="AP44" s="9">
        <v>4073</v>
      </c>
      <c r="AQ44" s="9">
        <v>4801</v>
      </c>
      <c r="AR44" s="9">
        <v>5673</v>
      </c>
      <c r="AS44" s="9">
        <v>5088</v>
      </c>
      <c r="AT44" s="9">
        <v>4074</v>
      </c>
      <c r="AU44" s="9">
        <v>4664</v>
      </c>
    </row>
    <row r="45" spans="1:47">
      <c r="A45" s="8" t="s">
        <v>20</v>
      </c>
      <c r="B45" s="9">
        <v>5429</v>
      </c>
      <c r="C45" s="9">
        <v>5342</v>
      </c>
      <c r="D45" s="9">
        <v>4431</v>
      </c>
      <c r="E45" s="9">
        <v>3511</v>
      </c>
      <c r="F45" s="9">
        <v>4344</v>
      </c>
      <c r="G45" s="9">
        <v>4921</v>
      </c>
      <c r="H45" s="9">
        <v>3833</v>
      </c>
      <c r="I45" s="9">
        <v>3811</v>
      </c>
      <c r="J45" s="9">
        <v>3680</v>
      </c>
      <c r="K45" s="9">
        <v>3283</v>
      </c>
      <c r="L45" s="9">
        <v>4021</v>
      </c>
      <c r="M45" s="9">
        <v>2527</v>
      </c>
      <c r="N45" s="9">
        <v>2410</v>
      </c>
      <c r="O45" s="9">
        <v>2062</v>
      </c>
      <c r="P45" s="9">
        <v>2458</v>
      </c>
      <c r="Q45" s="9">
        <v>2372</v>
      </c>
      <c r="R45" s="9">
        <v>2941</v>
      </c>
      <c r="S45" s="9">
        <v>3045</v>
      </c>
      <c r="T45" s="9">
        <v>3785</v>
      </c>
      <c r="U45" s="9">
        <v>3504</v>
      </c>
      <c r="V45" s="9">
        <v>3711</v>
      </c>
      <c r="W45" s="9">
        <v>3050</v>
      </c>
      <c r="X45" s="9">
        <v>3027</v>
      </c>
      <c r="Y45" s="9">
        <v>2292</v>
      </c>
      <c r="Z45" s="9">
        <v>2060</v>
      </c>
      <c r="AA45" s="9">
        <v>2834</v>
      </c>
      <c r="AB45" s="9">
        <v>3299</v>
      </c>
      <c r="AC45" s="9">
        <v>3486</v>
      </c>
      <c r="AD45" s="9">
        <v>4148</v>
      </c>
      <c r="AE45" s="9">
        <v>3912</v>
      </c>
      <c r="AF45" s="9">
        <v>3986</v>
      </c>
      <c r="AG45" s="9">
        <v>4016</v>
      </c>
      <c r="AH45" s="9">
        <v>3648</v>
      </c>
      <c r="AI45" s="9">
        <v>3581</v>
      </c>
      <c r="AJ45" s="9">
        <v>3536</v>
      </c>
      <c r="AK45" s="9">
        <v>3696</v>
      </c>
      <c r="AL45" s="9">
        <v>4359</v>
      </c>
      <c r="AM45" s="9">
        <v>3856</v>
      </c>
      <c r="AN45" s="9">
        <v>3652</v>
      </c>
      <c r="AO45" s="9">
        <v>3053</v>
      </c>
      <c r="AP45" s="9">
        <v>2454</v>
      </c>
      <c r="AQ45" s="9">
        <v>2815</v>
      </c>
      <c r="AR45" s="9">
        <v>3025</v>
      </c>
      <c r="AS45" s="9">
        <v>2717</v>
      </c>
      <c r="AT45" s="9">
        <v>3403</v>
      </c>
      <c r="AU45" s="9">
        <v>3492</v>
      </c>
    </row>
    <row r="46" spans="1:47" ht="39">
      <c r="A46" s="10" t="s">
        <v>21</v>
      </c>
      <c r="B46" s="11">
        <v>257391</v>
      </c>
      <c r="C46" s="11">
        <v>255900</v>
      </c>
      <c r="D46" s="11">
        <v>233821</v>
      </c>
      <c r="E46" s="11">
        <v>205326</v>
      </c>
      <c r="F46" s="11">
        <v>191483</v>
      </c>
      <c r="G46" s="11">
        <v>174071</v>
      </c>
      <c r="H46" s="11">
        <v>176697</v>
      </c>
      <c r="I46" s="11">
        <v>170683</v>
      </c>
      <c r="J46" s="11">
        <v>166409</v>
      </c>
      <c r="K46" s="11">
        <v>150292</v>
      </c>
      <c r="L46" s="11">
        <v>146140</v>
      </c>
      <c r="M46" s="11">
        <v>140830</v>
      </c>
      <c r="N46" s="11">
        <v>123320</v>
      </c>
      <c r="O46" s="11">
        <v>119399</v>
      </c>
      <c r="P46" s="11">
        <v>125196</v>
      </c>
      <c r="Q46" s="11">
        <v>118559</v>
      </c>
      <c r="R46" s="11">
        <v>141269</v>
      </c>
      <c r="S46" s="11">
        <v>137784</v>
      </c>
      <c r="T46" s="11">
        <v>153352</v>
      </c>
      <c r="U46" s="11">
        <v>163501</v>
      </c>
      <c r="V46" s="11">
        <v>181966</v>
      </c>
      <c r="W46" s="11">
        <v>170277</v>
      </c>
      <c r="X46" s="11">
        <v>167085</v>
      </c>
      <c r="Y46" s="11">
        <v>164463</v>
      </c>
      <c r="Z46" s="11">
        <v>150454</v>
      </c>
      <c r="AA46" s="11">
        <v>151435</v>
      </c>
      <c r="AB46" s="11">
        <v>145087</v>
      </c>
      <c r="AC46" s="11">
        <v>161408</v>
      </c>
      <c r="AD46" s="11">
        <v>155989</v>
      </c>
      <c r="AE46" s="11">
        <v>148860</v>
      </c>
      <c r="AF46" s="11">
        <v>120203</v>
      </c>
      <c r="AG46" s="11">
        <v>111489</v>
      </c>
      <c r="AH46" s="11">
        <v>127023</v>
      </c>
      <c r="AI46" s="11">
        <v>138367</v>
      </c>
      <c r="AJ46" s="11">
        <v>159887</v>
      </c>
      <c r="AK46" s="11">
        <v>178170</v>
      </c>
      <c r="AL46" s="11">
        <v>182166</v>
      </c>
      <c r="AM46" s="11">
        <v>202893</v>
      </c>
      <c r="AN46" s="11">
        <v>228705</v>
      </c>
      <c r="AO46" s="11">
        <v>207327</v>
      </c>
      <c r="AP46" s="11">
        <v>188560</v>
      </c>
      <c r="AQ46" s="11">
        <v>181189</v>
      </c>
      <c r="AR46" s="11">
        <v>191459</v>
      </c>
      <c r="AS46" s="11">
        <v>185068</v>
      </c>
      <c r="AT46" s="11">
        <v>191181</v>
      </c>
      <c r="AU46" s="11">
        <v>181050</v>
      </c>
    </row>
    <row r="47" spans="1:47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</row>
    <row r="48" spans="1:47">
      <c r="A48" s="20" t="s">
        <v>23</v>
      </c>
      <c r="B48" s="11">
        <v>257391</v>
      </c>
      <c r="C48" s="11">
        <v>255900</v>
      </c>
      <c r="D48" s="11">
        <v>233821</v>
      </c>
      <c r="E48" s="11">
        <v>205326</v>
      </c>
      <c r="F48" s="11">
        <v>191483</v>
      </c>
      <c r="G48" s="11">
        <v>174071</v>
      </c>
      <c r="H48" s="11">
        <v>176697</v>
      </c>
      <c r="I48" s="11">
        <v>170683</v>
      </c>
      <c r="J48" s="11">
        <v>166409</v>
      </c>
      <c r="K48" s="11">
        <v>150292</v>
      </c>
      <c r="L48" s="11">
        <v>146140</v>
      </c>
      <c r="M48" s="11">
        <v>140830</v>
      </c>
      <c r="N48" s="11">
        <v>123320</v>
      </c>
      <c r="O48" s="11">
        <v>119399</v>
      </c>
      <c r="P48" s="11">
        <v>125196</v>
      </c>
      <c r="Q48" s="11">
        <v>118559</v>
      </c>
      <c r="R48" s="11">
        <v>141269</v>
      </c>
      <c r="S48" s="11">
        <v>137784</v>
      </c>
      <c r="T48" s="11">
        <v>153352</v>
      </c>
      <c r="U48" s="11">
        <v>163501</v>
      </c>
      <c r="V48" s="11">
        <v>181966</v>
      </c>
      <c r="W48" s="11">
        <v>170277</v>
      </c>
      <c r="X48" s="11">
        <v>167085</v>
      </c>
      <c r="Y48" s="11">
        <v>164463</v>
      </c>
      <c r="Z48" s="11">
        <v>150454</v>
      </c>
      <c r="AA48" s="11">
        <v>151435</v>
      </c>
      <c r="AB48" s="11">
        <v>145087</v>
      </c>
      <c r="AC48" s="11">
        <v>161408</v>
      </c>
      <c r="AD48" s="11">
        <v>155989</v>
      </c>
      <c r="AE48" s="11">
        <v>148860</v>
      </c>
      <c r="AF48" s="11">
        <v>120203</v>
      </c>
      <c r="AG48" s="11">
        <v>111489</v>
      </c>
      <c r="AH48" s="11">
        <v>127023</v>
      </c>
      <c r="AI48" s="11">
        <v>138367</v>
      </c>
      <c r="AJ48" s="11">
        <v>159887</v>
      </c>
      <c r="AK48" s="11">
        <v>178170</v>
      </c>
      <c r="AL48" s="11">
        <v>182166</v>
      </c>
      <c r="AM48" s="11">
        <v>202893</v>
      </c>
      <c r="AN48" s="11">
        <v>228705</v>
      </c>
      <c r="AO48" s="11">
        <v>207327</v>
      </c>
      <c r="AP48" s="11">
        <v>188560</v>
      </c>
      <c r="AQ48" s="11">
        <v>181189</v>
      </c>
      <c r="AR48" s="11">
        <v>191459</v>
      </c>
      <c r="AS48" s="11">
        <v>185068</v>
      </c>
      <c r="AT48" s="11">
        <v>191181</v>
      </c>
      <c r="AU48" s="11">
        <v>181050</v>
      </c>
    </row>
    <row r="49" spans="1:47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8" t="s">
        <v>24</v>
      </c>
      <c r="B50" s="9">
        <v>122195</v>
      </c>
      <c r="C50" s="9">
        <v>118359</v>
      </c>
      <c r="D50" s="9">
        <v>122922</v>
      </c>
      <c r="E50" s="9">
        <v>130815</v>
      </c>
      <c r="F50" s="9">
        <v>123218</v>
      </c>
      <c r="G50" s="9">
        <v>121723</v>
      </c>
      <c r="H50" s="9">
        <v>111726</v>
      </c>
      <c r="I50" s="9">
        <v>106133</v>
      </c>
      <c r="J50" s="9">
        <v>103422</v>
      </c>
      <c r="K50" s="9">
        <v>90018</v>
      </c>
      <c r="L50" s="9">
        <v>79048</v>
      </c>
      <c r="M50" s="9">
        <v>70723</v>
      </c>
      <c r="N50" s="9">
        <v>63607</v>
      </c>
      <c r="O50" s="9">
        <v>59312</v>
      </c>
      <c r="P50" s="9">
        <v>54510</v>
      </c>
      <c r="Q50" s="9">
        <v>56980</v>
      </c>
      <c r="R50" s="9">
        <v>56316</v>
      </c>
      <c r="S50" s="9">
        <v>55007</v>
      </c>
      <c r="T50" s="9">
        <v>53461</v>
      </c>
      <c r="U50" s="9">
        <v>58985</v>
      </c>
      <c r="V50" s="9">
        <v>61356</v>
      </c>
      <c r="W50" s="9">
        <v>70268</v>
      </c>
      <c r="X50" s="9">
        <v>64022</v>
      </c>
      <c r="Y50" s="9">
        <v>73295</v>
      </c>
      <c r="Z50" s="9">
        <v>61861</v>
      </c>
      <c r="AA50" s="9">
        <v>61088</v>
      </c>
      <c r="AB50" s="9">
        <v>55453</v>
      </c>
      <c r="AC50" s="9">
        <v>48342</v>
      </c>
      <c r="AD50" s="9">
        <v>39896</v>
      </c>
      <c r="AE50" s="9">
        <v>57312</v>
      </c>
      <c r="AF50" s="9">
        <v>61371</v>
      </c>
      <c r="AG50" s="9">
        <v>59166</v>
      </c>
      <c r="AH50" s="9">
        <v>59703</v>
      </c>
      <c r="AI50" s="9">
        <v>61704</v>
      </c>
      <c r="AJ50" s="9">
        <v>67701</v>
      </c>
      <c r="AK50" s="9">
        <v>72608</v>
      </c>
      <c r="AL50" s="9">
        <v>74714</v>
      </c>
      <c r="AM50" s="9">
        <v>67952</v>
      </c>
      <c r="AN50" s="9">
        <v>55570</v>
      </c>
      <c r="AO50" s="9">
        <v>61807</v>
      </c>
      <c r="AP50" s="9">
        <v>56116</v>
      </c>
      <c r="AQ50" s="9">
        <v>47386</v>
      </c>
      <c r="AR50" s="9">
        <v>45164</v>
      </c>
      <c r="AS50" s="9">
        <v>32626</v>
      </c>
      <c r="AT50" s="9">
        <v>25870</v>
      </c>
      <c r="AU50" s="9">
        <v>35381</v>
      </c>
    </row>
    <row r="51" spans="1:47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4110</v>
      </c>
      <c r="Z51" s="9">
        <v>3323</v>
      </c>
      <c r="AA51" s="9">
        <v>2764</v>
      </c>
      <c r="AB51" s="9">
        <v>2149</v>
      </c>
      <c r="AC51" s="9">
        <v>1527</v>
      </c>
      <c r="AD51" s="9">
        <v>1084</v>
      </c>
      <c r="AE51" s="9">
        <v>822</v>
      </c>
      <c r="AF51" s="9">
        <v>614</v>
      </c>
      <c r="AG51" s="9">
        <v>947</v>
      </c>
      <c r="AH51" s="9">
        <v>805</v>
      </c>
      <c r="AI51" s="9">
        <v>632</v>
      </c>
      <c r="AJ51" s="9">
        <v>523</v>
      </c>
      <c r="AK51" s="9">
        <v>926</v>
      </c>
      <c r="AL51" s="9">
        <v>842</v>
      </c>
      <c r="AM51" s="9">
        <v>1395</v>
      </c>
      <c r="AN51" s="9">
        <v>1266</v>
      </c>
      <c r="AO51" s="9">
        <v>1266</v>
      </c>
      <c r="AP51" s="9">
        <v>1162</v>
      </c>
      <c r="AQ51" s="9">
        <v>993</v>
      </c>
      <c r="AR51" s="9">
        <v>875</v>
      </c>
      <c r="AS51" s="9">
        <v>3649</v>
      </c>
      <c r="AT51" s="9">
        <v>3410</v>
      </c>
      <c r="AU51" s="9">
        <v>3124</v>
      </c>
    </row>
    <row r="52" spans="1:47">
      <c r="A52" s="8" t="s">
        <v>190</v>
      </c>
      <c r="B52" s="9">
        <v>5557</v>
      </c>
      <c r="C52" s="9">
        <v>6407</v>
      </c>
      <c r="D52" s="9">
        <v>6230</v>
      </c>
      <c r="E52" s="9">
        <v>5294</v>
      </c>
      <c r="F52" s="9">
        <v>4398</v>
      </c>
      <c r="G52" s="9">
        <v>3730</v>
      </c>
      <c r="H52" s="9">
        <v>3963</v>
      </c>
      <c r="I52" s="9">
        <v>3293</v>
      </c>
      <c r="J52" s="9">
        <v>2759</v>
      </c>
      <c r="K52" s="9">
        <v>2088</v>
      </c>
      <c r="L52" s="9">
        <v>1647</v>
      </c>
      <c r="M52" s="9">
        <v>1102</v>
      </c>
      <c r="N52" s="9">
        <v>952</v>
      </c>
      <c r="O52" s="9">
        <v>417</v>
      </c>
      <c r="P52" s="9">
        <v>418</v>
      </c>
      <c r="Q52" s="9">
        <v>814</v>
      </c>
      <c r="R52" s="9">
        <v>767</v>
      </c>
      <c r="S52" s="9">
        <v>2207</v>
      </c>
      <c r="T52" s="9">
        <v>2003</v>
      </c>
      <c r="U52" s="9">
        <v>2091</v>
      </c>
      <c r="V52" s="9">
        <v>2753</v>
      </c>
      <c r="W52" s="9">
        <v>3734</v>
      </c>
      <c r="X52" s="9">
        <v>3469</v>
      </c>
      <c r="Y52" s="9">
        <v>3162</v>
      </c>
      <c r="Z52" s="9">
        <v>3129</v>
      </c>
      <c r="AA52" s="9">
        <v>2443</v>
      </c>
      <c r="AB52" s="9">
        <v>1880</v>
      </c>
      <c r="AC52" s="9">
        <v>3064</v>
      </c>
      <c r="AD52" s="9">
        <v>1041</v>
      </c>
      <c r="AE52" s="9">
        <v>801</v>
      </c>
      <c r="AF52" s="9">
        <v>807</v>
      </c>
      <c r="AG52" s="9">
        <v>689</v>
      </c>
      <c r="AH52" s="9">
        <v>670</v>
      </c>
      <c r="AI52" s="9">
        <v>1638</v>
      </c>
      <c r="AJ52" s="9">
        <v>1448</v>
      </c>
      <c r="AK52" s="9">
        <v>1270</v>
      </c>
      <c r="AL52" s="9">
        <v>1105</v>
      </c>
      <c r="AM52" s="9">
        <v>2428</v>
      </c>
      <c r="AN52" s="9">
        <v>3674</v>
      </c>
      <c r="AO52" s="9">
        <v>4566</v>
      </c>
      <c r="AP52" s="9">
        <v>4193</v>
      </c>
      <c r="AQ52" s="9">
        <v>3590</v>
      </c>
      <c r="AR52" s="9">
        <v>3089</v>
      </c>
      <c r="AS52" s="9">
        <v>2636</v>
      </c>
      <c r="AT52" s="9">
        <v>2181</v>
      </c>
      <c r="AU52" s="9">
        <v>4858</v>
      </c>
    </row>
    <row r="53" spans="1:47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1877</v>
      </c>
      <c r="Z53" s="9">
        <v>1804</v>
      </c>
      <c r="AA53" s="9">
        <v>1730</v>
      </c>
      <c r="AB53" s="9">
        <v>1655</v>
      </c>
      <c r="AC53" s="9">
        <v>1599</v>
      </c>
      <c r="AD53" s="9">
        <v>1504</v>
      </c>
      <c r="AE53" s="9">
        <v>1428</v>
      </c>
      <c r="AF53" s="9">
        <v>1351</v>
      </c>
      <c r="AG53" s="9">
        <v>2069</v>
      </c>
      <c r="AH53" s="9">
        <v>2200</v>
      </c>
      <c r="AI53" s="9">
        <v>1877</v>
      </c>
      <c r="AJ53" s="9">
        <v>1824</v>
      </c>
      <c r="AK53" s="9">
        <v>2023</v>
      </c>
      <c r="AL53" s="9">
        <v>2138</v>
      </c>
      <c r="AM53" s="9">
        <v>2056</v>
      </c>
      <c r="AN53" s="9">
        <v>1771</v>
      </c>
      <c r="AO53" s="9">
        <v>1759</v>
      </c>
      <c r="AP53" s="9">
        <v>1513</v>
      </c>
      <c r="AQ53" s="9">
        <v>1517</v>
      </c>
      <c r="AR53" s="9">
        <v>1529</v>
      </c>
      <c r="AS53" s="9">
        <v>1320</v>
      </c>
      <c r="AT53" s="9">
        <v>1317</v>
      </c>
      <c r="AU53" s="9">
        <v>1274</v>
      </c>
    </row>
    <row r="54" spans="1:47">
      <c r="A54" s="8" t="s">
        <v>25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</row>
    <row r="55" spans="1:47">
      <c r="A55" s="8" t="s">
        <v>26</v>
      </c>
      <c r="B55" s="9">
        <v>2302</v>
      </c>
      <c r="C55" s="9">
        <v>13</v>
      </c>
      <c r="D55" s="9">
        <v>2917</v>
      </c>
      <c r="E55" s="9">
        <v>1670</v>
      </c>
      <c r="F55" s="9">
        <v>1779</v>
      </c>
      <c r="G55" s="9">
        <v>2008</v>
      </c>
      <c r="H55" s="9">
        <v>1865</v>
      </c>
      <c r="I55" s="9">
        <v>2015</v>
      </c>
      <c r="J55" s="9">
        <v>1461</v>
      </c>
      <c r="K55" s="9">
        <v>787</v>
      </c>
      <c r="L55" s="9">
        <v>723</v>
      </c>
      <c r="M55" s="9">
        <v>708</v>
      </c>
      <c r="N55" s="9">
        <v>638</v>
      </c>
      <c r="O55" s="9">
        <v>565</v>
      </c>
      <c r="P55" s="9">
        <v>527</v>
      </c>
      <c r="Q55" s="9">
        <v>427</v>
      </c>
      <c r="R55" s="9">
        <v>429</v>
      </c>
      <c r="S55" s="9">
        <v>420</v>
      </c>
      <c r="T55" s="9">
        <v>426</v>
      </c>
      <c r="U55" s="9">
        <v>456</v>
      </c>
      <c r="V55" s="9">
        <v>419</v>
      </c>
      <c r="W55" s="9">
        <v>395</v>
      </c>
      <c r="X55" s="9">
        <v>498</v>
      </c>
      <c r="Y55" s="9">
        <v>556</v>
      </c>
      <c r="Z55" s="9">
        <v>616</v>
      </c>
      <c r="AA55" s="9">
        <v>661</v>
      </c>
      <c r="AB55" s="9">
        <v>742</v>
      </c>
      <c r="AC55" s="9">
        <v>784</v>
      </c>
      <c r="AD55" s="9">
        <v>896</v>
      </c>
      <c r="AE55" s="9">
        <v>986</v>
      </c>
      <c r="AF55" s="9">
        <v>1115</v>
      </c>
      <c r="AG55" s="9">
        <v>227</v>
      </c>
      <c r="AH55" s="9">
        <v>259</v>
      </c>
      <c r="AI55" s="9">
        <v>181</v>
      </c>
      <c r="AJ55" s="9">
        <v>290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</row>
    <row r="56" spans="1:47">
      <c r="A56" s="8" t="s">
        <v>27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>
        <v>911</v>
      </c>
      <c r="C57" s="9">
        <v>799</v>
      </c>
      <c r="D57" s="9">
        <v>663</v>
      </c>
      <c r="E57" s="9">
        <v>749</v>
      </c>
      <c r="F57" s="9">
        <v>756</v>
      </c>
      <c r="G57" s="9">
        <v>773</v>
      </c>
      <c r="H57" s="9">
        <v>677</v>
      </c>
      <c r="I57" s="9">
        <v>628</v>
      </c>
      <c r="J57" s="9">
        <v>759</v>
      </c>
      <c r="K57" s="9">
        <v>816</v>
      </c>
      <c r="L57" s="9">
        <v>847</v>
      </c>
      <c r="M57" s="9">
        <v>684</v>
      </c>
      <c r="N57" s="9">
        <v>732</v>
      </c>
      <c r="O57" s="9">
        <v>839</v>
      </c>
      <c r="P57" s="9">
        <v>981</v>
      </c>
      <c r="Q57" s="9">
        <v>1047</v>
      </c>
      <c r="R57" s="9">
        <v>996</v>
      </c>
      <c r="S57" s="9">
        <v>948</v>
      </c>
      <c r="T57" s="9">
        <v>1174</v>
      </c>
      <c r="U57" s="9">
        <v>940</v>
      </c>
      <c r="V57" s="9">
        <v>1026</v>
      </c>
      <c r="W57" s="9">
        <v>1103</v>
      </c>
      <c r="X57" s="9">
        <v>1066</v>
      </c>
      <c r="Y57" s="9">
        <v>1315</v>
      </c>
      <c r="Z57" s="9">
        <v>1041</v>
      </c>
      <c r="AA57" s="9">
        <v>1092</v>
      </c>
      <c r="AB57" s="9">
        <v>1205</v>
      </c>
      <c r="AC57" s="9">
        <v>1049</v>
      </c>
      <c r="AD57" s="9">
        <v>1295</v>
      </c>
      <c r="AE57" s="9">
        <v>1346</v>
      </c>
      <c r="AF57" s="9">
        <v>1280</v>
      </c>
      <c r="AG57" s="9">
        <v>989</v>
      </c>
      <c r="AH57" s="9">
        <v>1220</v>
      </c>
      <c r="AI57" s="9">
        <v>1595</v>
      </c>
      <c r="AJ57" s="9">
        <v>1598</v>
      </c>
      <c r="AK57" s="9">
        <v>2062</v>
      </c>
      <c r="AL57" s="9">
        <v>1934</v>
      </c>
      <c r="AM57" s="9">
        <v>2165</v>
      </c>
      <c r="AN57" s="9">
        <v>2226</v>
      </c>
      <c r="AO57" s="9">
        <v>2371</v>
      </c>
      <c r="AP57" s="9">
        <v>1967</v>
      </c>
      <c r="AQ57" s="9">
        <v>2192</v>
      </c>
      <c r="AR57" s="9">
        <v>2379</v>
      </c>
      <c r="AS57" s="9">
        <v>2259</v>
      </c>
      <c r="AT57" s="9">
        <v>2113</v>
      </c>
      <c r="AU57" s="9">
        <v>2376</v>
      </c>
    </row>
    <row r="58" spans="1:47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</row>
    <row r="59" spans="1:47">
      <c r="A59" s="20" t="s">
        <v>30</v>
      </c>
      <c r="B59" s="11">
        <v>130965</v>
      </c>
      <c r="C59" s="11">
        <v>125578</v>
      </c>
      <c r="D59" s="11">
        <v>132732</v>
      </c>
      <c r="E59" s="11">
        <v>138528</v>
      </c>
      <c r="F59" s="11">
        <v>130151</v>
      </c>
      <c r="G59" s="11">
        <v>128234</v>
      </c>
      <c r="H59" s="11">
        <v>118231</v>
      </c>
      <c r="I59" s="11">
        <v>112069</v>
      </c>
      <c r="J59" s="11">
        <v>108401</v>
      </c>
      <c r="K59" s="11">
        <v>93709</v>
      </c>
      <c r="L59" s="11">
        <v>82265</v>
      </c>
      <c r="M59" s="11">
        <v>73217</v>
      </c>
      <c r="N59" s="11">
        <v>65929</v>
      </c>
      <c r="O59" s="11">
        <v>61133</v>
      </c>
      <c r="P59" s="11">
        <v>56436</v>
      </c>
      <c r="Q59" s="11">
        <v>59268</v>
      </c>
      <c r="R59" s="11">
        <v>58508</v>
      </c>
      <c r="S59" s="11">
        <v>58582</v>
      </c>
      <c r="T59" s="11">
        <v>57064</v>
      </c>
      <c r="U59" s="11">
        <v>62472</v>
      </c>
      <c r="V59" s="11">
        <v>65554</v>
      </c>
      <c r="W59" s="11">
        <v>75500</v>
      </c>
      <c r="X59" s="11">
        <v>69055</v>
      </c>
      <c r="Y59" s="11">
        <v>84315</v>
      </c>
      <c r="Z59" s="11">
        <v>71774</v>
      </c>
      <c r="AA59" s="11">
        <v>69778</v>
      </c>
      <c r="AB59" s="11">
        <v>63084</v>
      </c>
      <c r="AC59" s="11">
        <v>56365</v>
      </c>
      <c r="AD59" s="11">
        <v>45716</v>
      </c>
      <c r="AE59" s="11">
        <v>62695</v>
      </c>
      <c r="AF59" s="11">
        <v>66538</v>
      </c>
      <c r="AG59" s="11">
        <v>64087</v>
      </c>
      <c r="AH59" s="11">
        <v>64857</v>
      </c>
      <c r="AI59" s="11">
        <v>67627</v>
      </c>
      <c r="AJ59" s="11">
        <v>73384</v>
      </c>
      <c r="AK59" s="11">
        <v>78889</v>
      </c>
      <c r="AL59" s="11">
        <v>80733</v>
      </c>
      <c r="AM59" s="11">
        <v>75996</v>
      </c>
      <c r="AN59" s="11">
        <v>64507</v>
      </c>
      <c r="AO59" s="11">
        <v>71769</v>
      </c>
      <c r="AP59" s="11">
        <v>64951</v>
      </c>
      <c r="AQ59" s="11">
        <v>55678</v>
      </c>
      <c r="AR59" s="11">
        <v>53036</v>
      </c>
      <c r="AS59" s="11">
        <v>42490</v>
      </c>
      <c r="AT59" s="11">
        <v>34891</v>
      </c>
      <c r="AU59" s="11">
        <v>47013</v>
      </c>
    </row>
    <row r="60" spans="1:47">
      <c r="A60" s="22" t="s">
        <v>192</v>
      </c>
      <c r="B60" s="16">
        <v>388356</v>
      </c>
      <c r="C60" s="16">
        <v>381478</v>
      </c>
      <c r="D60" s="16">
        <v>366553</v>
      </c>
      <c r="E60" s="16">
        <v>343854</v>
      </c>
      <c r="F60" s="16">
        <v>321634</v>
      </c>
      <c r="G60" s="16">
        <v>302305</v>
      </c>
      <c r="H60" s="16">
        <v>294928</v>
      </c>
      <c r="I60" s="16">
        <v>282752</v>
      </c>
      <c r="J60" s="16">
        <v>274810</v>
      </c>
      <c r="K60" s="16">
        <v>244001</v>
      </c>
      <c r="L60" s="16">
        <v>228405</v>
      </c>
      <c r="M60" s="16">
        <v>214047</v>
      </c>
      <c r="N60" s="16">
        <v>189249</v>
      </c>
      <c r="O60" s="16">
        <v>180532</v>
      </c>
      <c r="P60" s="16">
        <v>181632</v>
      </c>
      <c r="Q60" s="16">
        <v>177827</v>
      </c>
      <c r="R60" s="16">
        <v>199777</v>
      </c>
      <c r="S60" s="16">
        <v>196366</v>
      </c>
      <c r="T60" s="16">
        <v>210416</v>
      </c>
      <c r="U60" s="16">
        <v>225973</v>
      </c>
      <c r="V60" s="16">
        <v>247520</v>
      </c>
      <c r="W60" s="16">
        <v>245777</v>
      </c>
      <c r="X60" s="16">
        <v>236140</v>
      </c>
      <c r="Y60" s="16">
        <v>248778</v>
      </c>
      <c r="Z60" s="16">
        <v>222228</v>
      </c>
      <c r="AA60" s="16">
        <v>221213</v>
      </c>
      <c r="AB60" s="16">
        <v>208171</v>
      </c>
      <c r="AC60" s="16">
        <v>217773</v>
      </c>
      <c r="AD60" s="16">
        <v>201705</v>
      </c>
      <c r="AE60" s="16">
        <v>211555</v>
      </c>
      <c r="AF60" s="16">
        <v>186741</v>
      </c>
      <c r="AG60" s="16">
        <v>175576</v>
      </c>
      <c r="AH60" s="16">
        <v>191880</v>
      </c>
      <c r="AI60" s="16">
        <v>205994</v>
      </c>
      <c r="AJ60" s="16">
        <v>233271</v>
      </c>
      <c r="AK60" s="16">
        <v>257059</v>
      </c>
      <c r="AL60" s="16">
        <v>262899</v>
      </c>
      <c r="AM60" s="16">
        <v>278889</v>
      </c>
      <c r="AN60" s="16">
        <v>293212</v>
      </c>
      <c r="AO60" s="16">
        <v>279096</v>
      </c>
      <c r="AP60" s="16">
        <v>253511</v>
      </c>
      <c r="AQ60" s="16">
        <v>236867</v>
      </c>
      <c r="AR60" s="16">
        <v>244495</v>
      </c>
      <c r="AS60" s="16">
        <v>227558</v>
      </c>
      <c r="AT60" s="16">
        <v>226072</v>
      </c>
      <c r="AU60" s="16">
        <v>228063</v>
      </c>
    </row>
    <row r="61" spans="1:47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>
      <c r="A62" s="12" t="s">
        <v>40</v>
      </c>
      <c r="B62" s="9">
        <v>137606</v>
      </c>
      <c r="C62" s="9">
        <v>137606</v>
      </c>
      <c r="D62" s="9">
        <v>137606</v>
      </c>
      <c r="E62" s="9">
        <v>137606</v>
      </c>
      <c r="F62" s="9">
        <v>137606</v>
      </c>
      <c r="G62" s="9">
        <v>137606</v>
      </c>
      <c r="H62" s="9">
        <v>137606</v>
      </c>
      <c r="I62" s="9">
        <v>137606</v>
      </c>
      <c r="J62" s="9">
        <v>137606</v>
      </c>
      <c r="K62" s="9">
        <v>137606</v>
      </c>
      <c r="L62" s="9">
        <v>137606</v>
      </c>
      <c r="M62" s="9">
        <v>170375</v>
      </c>
      <c r="N62" s="9">
        <v>172312</v>
      </c>
      <c r="O62" s="9">
        <v>172312</v>
      </c>
      <c r="P62" s="9">
        <v>172312</v>
      </c>
      <c r="Q62" s="9">
        <v>172312</v>
      </c>
      <c r="R62" s="9">
        <v>172312</v>
      </c>
      <c r="S62" s="9">
        <v>172312</v>
      </c>
      <c r="T62" s="9">
        <v>172312</v>
      </c>
      <c r="U62" s="9">
        <v>172312</v>
      </c>
      <c r="V62" s="9">
        <v>172312</v>
      </c>
      <c r="W62" s="9">
        <v>172312</v>
      </c>
      <c r="X62" s="9">
        <v>172312</v>
      </c>
      <c r="Y62" s="9">
        <v>149954</v>
      </c>
      <c r="Z62" s="9">
        <v>149954</v>
      </c>
      <c r="AA62" s="9">
        <v>149954</v>
      </c>
      <c r="AB62" s="9">
        <v>149954</v>
      </c>
      <c r="AC62" s="9">
        <v>149954</v>
      </c>
      <c r="AD62" s="9">
        <v>149954</v>
      </c>
      <c r="AE62" s="9">
        <v>149954</v>
      </c>
      <c r="AF62" s="9">
        <v>149954</v>
      </c>
      <c r="AG62" s="9">
        <v>149954</v>
      </c>
      <c r="AH62" s="9">
        <v>149954</v>
      </c>
      <c r="AI62" s="9">
        <v>149954</v>
      </c>
      <c r="AJ62" s="9">
        <v>149954</v>
      </c>
      <c r="AK62" s="9">
        <v>149954</v>
      </c>
      <c r="AL62" s="9">
        <v>149954</v>
      </c>
      <c r="AM62" s="9">
        <v>149954</v>
      </c>
      <c r="AN62" s="9">
        <v>149954</v>
      </c>
      <c r="AO62" s="9">
        <v>149954</v>
      </c>
      <c r="AP62" s="9">
        <v>149954</v>
      </c>
      <c r="AQ62" s="9">
        <v>149954</v>
      </c>
      <c r="AR62" s="9">
        <v>149954</v>
      </c>
      <c r="AS62" s="9">
        <v>149954</v>
      </c>
      <c r="AT62" s="9">
        <v>149954</v>
      </c>
      <c r="AU62" s="9">
        <v>149954</v>
      </c>
    </row>
    <row r="63" spans="1:47">
      <c r="A63" s="12" t="s">
        <v>32</v>
      </c>
      <c r="B63" s="9">
        <v>16193</v>
      </c>
      <c r="C63" s="9">
        <v>10614</v>
      </c>
      <c r="D63" s="9">
        <v>17648</v>
      </c>
      <c r="E63" s="9">
        <v>19952</v>
      </c>
      <c r="F63" s="9">
        <v>22456</v>
      </c>
      <c r="G63" s="9">
        <v>21129</v>
      </c>
      <c r="H63" s="9">
        <v>20127</v>
      </c>
      <c r="I63" s="9">
        <v>19706</v>
      </c>
      <c r="J63" s="9">
        <v>17664</v>
      </c>
      <c r="K63" s="9">
        <v>15245</v>
      </c>
      <c r="L63" s="9">
        <v>11681</v>
      </c>
      <c r="M63" s="9">
        <v>-16506</v>
      </c>
      <c r="N63" s="9">
        <v>-19247</v>
      </c>
      <c r="O63" s="9">
        <v>-22586</v>
      </c>
      <c r="P63" s="9">
        <v>-23788</v>
      </c>
      <c r="Q63" s="9">
        <v>-24381</v>
      </c>
      <c r="R63" s="9">
        <v>-24481</v>
      </c>
      <c r="S63" s="9">
        <v>-24899</v>
      </c>
      <c r="T63" s="9">
        <v>-23162</v>
      </c>
      <c r="U63" s="9">
        <v>-22358</v>
      </c>
      <c r="V63" s="9">
        <v>-21793</v>
      </c>
      <c r="W63" s="9">
        <v>-19539</v>
      </c>
      <c r="X63" s="9">
        <v>-18590</v>
      </c>
      <c r="Y63" s="9">
        <v>5319</v>
      </c>
      <c r="Z63" s="9">
        <v>5548</v>
      </c>
      <c r="AA63" s="9">
        <v>3080</v>
      </c>
      <c r="AB63" s="9">
        <v>3775</v>
      </c>
      <c r="AC63" s="9">
        <v>8469</v>
      </c>
      <c r="AD63" s="9">
        <v>14338</v>
      </c>
      <c r="AE63" s="9">
        <v>19562</v>
      </c>
      <c r="AF63" s="9">
        <v>26081</v>
      </c>
      <c r="AG63" s="9">
        <v>31746</v>
      </c>
      <c r="AH63" s="9">
        <v>40706</v>
      </c>
      <c r="AI63" s="9">
        <v>33939</v>
      </c>
      <c r="AJ63" s="9">
        <v>33479</v>
      </c>
      <c r="AK63" s="9">
        <v>39499</v>
      </c>
      <c r="AL63" s="9">
        <v>45062</v>
      </c>
      <c r="AM63" s="9">
        <v>39772</v>
      </c>
      <c r="AN63" s="9">
        <v>40043</v>
      </c>
      <c r="AO63" s="9">
        <v>39740</v>
      </c>
      <c r="AP63" s="9">
        <v>38885</v>
      </c>
      <c r="AQ63" s="9">
        <v>32966</v>
      </c>
      <c r="AR63" s="9">
        <v>30295</v>
      </c>
      <c r="AS63" s="9">
        <v>32132</v>
      </c>
      <c r="AT63" s="9">
        <v>33450</v>
      </c>
      <c r="AU63" s="9">
        <v>35750</v>
      </c>
    </row>
    <row r="64" spans="1:47">
      <c r="A64" s="12" t="s">
        <v>193</v>
      </c>
      <c r="B64" s="9">
        <v>43924</v>
      </c>
      <c r="C64" s="9">
        <v>43924</v>
      </c>
      <c r="D64" s="9">
        <v>43924</v>
      </c>
      <c r="E64" s="9">
        <v>43924</v>
      </c>
      <c r="F64" s="9">
        <v>43924</v>
      </c>
      <c r="G64" s="9">
        <v>43924</v>
      </c>
      <c r="H64" s="9">
        <v>43924</v>
      </c>
      <c r="I64" s="9">
        <v>43924</v>
      </c>
      <c r="J64" s="9">
        <v>43924</v>
      </c>
      <c r="K64" s="9">
        <v>43924</v>
      </c>
      <c r="L64" s="9">
        <v>43924</v>
      </c>
      <c r="M64" s="9">
        <v>43924</v>
      </c>
      <c r="N64" s="9">
        <v>43924</v>
      </c>
      <c r="O64" s="9">
        <v>43924</v>
      </c>
      <c r="P64" s="9">
        <v>43924</v>
      </c>
      <c r="Q64" s="9">
        <v>43924</v>
      </c>
      <c r="R64" s="9">
        <v>43924</v>
      </c>
      <c r="S64" s="9">
        <v>43924</v>
      </c>
      <c r="T64" s="9">
        <v>43924</v>
      </c>
      <c r="U64" s="9">
        <v>43924</v>
      </c>
      <c r="V64" s="9">
        <v>43924</v>
      </c>
      <c r="W64" s="9">
        <v>43924</v>
      </c>
      <c r="X64" s="9">
        <v>43924</v>
      </c>
      <c r="Y64" s="9">
        <v>43924</v>
      </c>
      <c r="Z64" s="9">
        <v>43924</v>
      </c>
      <c r="AA64" s="9">
        <v>43924</v>
      </c>
      <c r="AB64" s="9">
        <v>43924</v>
      </c>
      <c r="AC64" s="9">
        <v>43924</v>
      </c>
      <c r="AD64" s="9">
        <v>43924</v>
      </c>
      <c r="AE64" s="9">
        <v>43924</v>
      </c>
      <c r="AF64" s="9">
        <v>43924</v>
      </c>
      <c r="AG64" s="9">
        <v>43924</v>
      </c>
      <c r="AH64" s="9">
        <v>43924</v>
      </c>
      <c r="AI64" s="9">
        <v>43924</v>
      </c>
      <c r="AJ64" s="9">
        <v>43924</v>
      </c>
      <c r="AK64" s="9">
        <v>43924</v>
      </c>
      <c r="AL64" s="9">
        <v>43924</v>
      </c>
      <c r="AM64" s="9">
        <v>43924</v>
      </c>
      <c r="AN64" s="9">
        <v>43924</v>
      </c>
      <c r="AO64" s="9">
        <v>43924</v>
      </c>
      <c r="AP64" s="9">
        <v>43924</v>
      </c>
      <c r="AQ64" s="9">
        <v>43924</v>
      </c>
      <c r="AR64" s="9">
        <v>43924</v>
      </c>
      <c r="AS64" s="9">
        <v>43924</v>
      </c>
      <c r="AT64" s="9">
        <v>43924</v>
      </c>
      <c r="AU64" s="9">
        <v>43924</v>
      </c>
    </row>
    <row r="65" spans="1:47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</row>
    <row r="66" spans="1:47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</row>
    <row r="67" spans="1:47">
      <c r="A67" s="12" t="s">
        <v>35</v>
      </c>
      <c r="B67" s="9">
        <v>-44162</v>
      </c>
      <c r="C67" s="9">
        <v>-44024</v>
      </c>
      <c r="D67" s="9">
        <v>-51018</v>
      </c>
      <c r="E67" s="9">
        <v>-54200</v>
      </c>
      <c r="F67" s="9">
        <v>-58468</v>
      </c>
      <c r="G67" s="9">
        <v>-59549</v>
      </c>
      <c r="H67" s="9">
        <v>-68077</v>
      </c>
      <c r="I67" s="9">
        <v>-70159</v>
      </c>
      <c r="J67" s="9">
        <v>-65266</v>
      </c>
      <c r="K67" s="9">
        <v>-63532</v>
      </c>
      <c r="L67" s="9">
        <v>-63202</v>
      </c>
      <c r="M67" s="9">
        <v>-64545</v>
      </c>
      <c r="N67" s="9">
        <v>-63562</v>
      </c>
      <c r="O67" s="9">
        <v>-64100</v>
      </c>
      <c r="P67" s="9">
        <v>-60825</v>
      </c>
      <c r="Q67" s="9">
        <v>-58419</v>
      </c>
      <c r="R67" s="9">
        <v>-56791</v>
      </c>
      <c r="S67" s="9">
        <v>-63441</v>
      </c>
      <c r="T67" s="9">
        <v>-64658</v>
      </c>
      <c r="U67" s="9">
        <v>-68226</v>
      </c>
      <c r="V67" s="9">
        <v>-66520</v>
      </c>
      <c r="W67" s="9">
        <v>-66595</v>
      </c>
      <c r="X67" s="9">
        <v>-72342</v>
      </c>
      <c r="Y67" s="9">
        <v>-73704</v>
      </c>
      <c r="Z67" s="9">
        <v>-84031</v>
      </c>
      <c r="AA67" s="9">
        <v>-81451</v>
      </c>
      <c r="AB67" s="9">
        <v>-79266</v>
      </c>
      <c r="AC67" s="9">
        <v>-71218</v>
      </c>
      <c r="AD67" s="9">
        <v>-73133</v>
      </c>
      <c r="AE67" s="9">
        <v>-73457</v>
      </c>
      <c r="AF67" s="9">
        <v>-82308</v>
      </c>
      <c r="AG67" s="9">
        <v>-84979</v>
      </c>
      <c r="AH67" s="9">
        <v>-78823</v>
      </c>
      <c r="AI67" s="9">
        <v>-93293</v>
      </c>
      <c r="AJ67" s="9">
        <v>-96042</v>
      </c>
      <c r="AK67" s="9">
        <v>-88620</v>
      </c>
      <c r="AL67" s="9">
        <v>-82169</v>
      </c>
      <c r="AM67" s="9">
        <v>-81995</v>
      </c>
      <c r="AN67" s="9">
        <v>-89518</v>
      </c>
      <c r="AO67" s="9">
        <v>-86974</v>
      </c>
      <c r="AP67" s="9">
        <v>-94396</v>
      </c>
      <c r="AQ67" s="9">
        <v>-92746</v>
      </c>
      <c r="AR67" s="9">
        <v>-89570</v>
      </c>
      <c r="AS67" s="9">
        <v>-96767</v>
      </c>
      <c r="AT67" s="9">
        <v>-93403</v>
      </c>
      <c r="AU67" s="9">
        <v>-92036</v>
      </c>
    </row>
    <row r="68" spans="1:47" ht="27.75" customHeight="1">
      <c r="A68" s="10" t="s">
        <v>36</v>
      </c>
      <c r="B68" s="11">
        <v>153561</v>
      </c>
      <c r="C68" s="11">
        <v>148120</v>
      </c>
      <c r="D68" s="11">
        <v>148160</v>
      </c>
      <c r="E68" s="11">
        <v>147282</v>
      </c>
      <c r="F68" s="11">
        <v>145518</v>
      </c>
      <c r="G68" s="11">
        <v>143110</v>
      </c>
      <c r="H68" s="11">
        <v>133580</v>
      </c>
      <c r="I68" s="11">
        <v>131077</v>
      </c>
      <c r="J68" s="11">
        <v>133928</v>
      </c>
      <c r="K68" s="11">
        <v>133243</v>
      </c>
      <c r="L68" s="11">
        <v>130009</v>
      </c>
      <c r="M68" s="11">
        <v>133248</v>
      </c>
      <c r="N68" s="11">
        <v>133427</v>
      </c>
      <c r="O68" s="11">
        <v>129550</v>
      </c>
      <c r="P68" s="11">
        <v>131623</v>
      </c>
      <c r="Q68" s="11">
        <v>133436</v>
      </c>
      <c r="R68" s="11">
        <v>134964</v>
      </c>
      <c r="S68" s="11">
        <v>127896</v>
      </c>
      <c r="T68" s="11">
        <v>128416</v>
      </c>
      <c r="U68" s="11">
        <v>125652</v>
      </c>
      <c r="V68" s="11">
        <v>127923</v>
      </c>
      <c r="W68" s="11">
        <v>130102</v>
      </c>
      <c r="X68" s="11">
        <v>125304</v>
      </c>
      <c r="Y68" s="11">
        <v>125493</v>
      </c>
      <c r="Z68" s="11">
        <v>115395</v>
      </c>
      <c r="AA68" s="11">
        <v>115507</v>
      </c>
      <c r="AB68" s="11">
        <v>118387</v>
      </c>
      <c r="AC68" s="11">
        <v>131129</v>
      </c>
      <c r="AD68" s="11">
        <v>135083</v>
      </c>
      <c r="AE68" s="11">
        <v>139983</v>
      </c>
      <c r="AF68" s="11">
        <v>137651</v>
      </c>
      <c r="AG68" s="11">
        <v>140645</v>
      </c>
      <c r="AH68" s="11">
        <v>155761</v>
      </c>
      <c r="AI68" s="11">
        <v>134524</v>
      </c>
      <c r="AJ68" s="11">
        <v>131315</v>
      </c>
      <c r="AK68" s="11">
        <v>144757</v>
      </c>
      <c r="AL68" s="11">
        <v>156771</v>
      </c>
      <c r="AM68" s="11">
        <v>151655</v>
      </c>
      <c r="AN68" s="11">
        <v>144403</v>
      </c>
      <c r="AO68" s="11">
        <v>146644</v>
      </c>
      <c r="AP68" s="11">
        <v>138367</v>
      </c>
      <c r="AQ68" s="11">
        <v>134098</v>
      </c>
      <c r="AR68" s="11">
        <v>134603</v>
      </c>
      <c r="AS68" s="11">
        <v>129243</v>
      </c>
      <c r="AT68" s="11">
        <v>133925</v>
      </c>
      <c r="AU68" s="11">
        <v>137592</v>
      </c>
    </row>
    <row r="69" spans="1:47">
      <c r="A69" s="12" t="s">
        <v>37</v>
      </c>
      <c r="B69" s="9">
        <v>2275</v>
      </c>
      <c r="C69" s="9">
        <v>2328</v>
      </c>
      <c r="D69" s="9">
        <v>2280</v>
      </c>
      <c r="E69" s="9">
        <v>2243</v>
      </c>
      <c r="F69" s="9">
        <v>2043</v>
      </c>
      <c r="G69" s="9">
        <v>2013</v>
      </c>
      <c r="H69" s="9">
        <v>1788</v>
      </c>
      <c r="I69" s="9">
        <v>1881</v>
      </c>
      <c r="J69" s="9">
        <v>1942</v>
      </c>
      <c r="K69" s="9">
        <v>1948</v>
      </c>
      <c r="L69" s="9">
        <v>1895</v>
      </c>
      <c r="M69" s="9">
        <v>1786</v>
      </c>
      <c r="N69" s="9">
        <v>1765</v>
      </c>
      <c r="O69" s="9">
        <v>1715</v>
      </c>
      <c r="P69" s="9">
        <v>1777</v>
      </c>
      <c r="Q69" s="9">
        <v>1810</v>
      </c>
      <c r="R69" s="9">
        <v>1829</v>
      </c>
      <c r="S69" s="9">
        <v>1680</v>
      </c>
      <c r="T69" s="9">
        <v>1654</v>
      </c>
      <c r="U69" s="9">
        <v>1583</v>
      </c>
      <c r="V69" s="9">
        <v>1637</v>
      </c>
      <c r="W69" s="9">
        <v>1687</v>
      </c>
      <c r="X69" s="9">
        <v>1627</v>
      </c>
      <c r="Y69" s="9">
        <v>1564</v>
      </c>
      <c r="Z69" s="9">
        <v>1412</v>
      </c>
      <c r="AA69" s="9">
        <v>1444</v>
      </c>
      <c r="AB69" s="9">
        <v>1496</v>
      </c>
      <c r="AC69" s="9">
        <v>1682</v>
      </c>
      <c r="AD69" s="9">
        <v>1712</v>
      </c>
      <c r="AE69" s="9">
        <v>1782</v>
      </c>
      <c r="AF69" s="9">
        <v>1703</v>
      </c>
      <c r="AG69" s="9">
        <v>1709</v>
      </c>
      <c r="AH69" s="9">
        <v>1935</v>
      </c>
      <c r="AI69" s="9">
        <v>1567</v>
      </c>
      <c r="AJ69" s="9">
        <v>1438</v>
      </c>
      <c r="AK69" s="9">
        <v>1624</v>
      </c>
      <c r="AL69" s="9">
        <v>1797</v>
      </c>
      <c r="AM69" s="9">
        <v>1729</v>
      </c>
      <c r="AN69" s="9">
        <v>1635</v>
      </c>
      <c r="AO69" s="9">
        <v>1654</v>
      </c>
      <c r="AP69" s="9">
        <v>1538</v>
      </c>
      <c r="AQ69" s="9">
        <v>1414</v>
      </c>
      <c r="AR69" s="9">
        <v>1428</v>
      </c>
      <c r="AS69" s="9">
        <v>1296</v>
      </c>
      <c r="AT69" s="9">
        <v>1356</v>
      </c>
      <c r="AU69" s="9">
        <v>1409</v>
      </c>
    </row>
    <row r="70" spans="1:47">
      <c r="A70" s="22" t="s">
        <v>38</v>
      </c>
      <c r="B70" s="16">
        <v>155836</v>
      </c>
      <c r="C70" s="16">
        <v>150448</v>
      </c>
      <c r="D70" s="16">
        <v>150440</v>
      </c>
      <c r="E70" s="16">
        <v>149525</v>
      </c>
      <c r="F70" s="16">
        <v>147561</v>
      </c>
      <c r="G70" s="16">
        <v>145123</v>
      </c>
      <c r="H70" s="16">
        <v>135368</v>
      </c>
      <c r="I70" s="16">
        <v>132958</v>
      </c>
      <c r="J70" s="16">
        <v>135870</v>
      </c>
      <c r="K70" s="16">
        <v>135191</v>
      </c>
      <c r="L70" s="16">
        <v>131904</v>
      </c>
      <c r="M70" s="16">
        <v>135034</v>
      </c>
      <c r="N70" s="16">
        <v>135192</v>
      </c>
      <c r="O70" s="16">
        <v>131265</v>
      </c>
      <c r="P70" s="16">
        <v>133400</v>
      </c>
      <c r="Q70" s="16">
        <v>135246</v>
      </c>
      <c r="R70" s="16">
        <v>136793</v>
      </c>
      <c r="S70" s="16">
        <v>129576</v>
      </c>
      <c r="T70" s="16">
        <v>130070</v>
      </c>
      <c r="U70" s="16">
        <v>127235</v>
      </c>
      <c r="V70" s="16">
        <v>129560</v>
      </c>
      <c r="W70" s="16">
        <v>131789</v>
      </c>
      <c r="X70" s="16">
        <v>126931</v>
      </c>
      <c r="Y70" s="16">
        <v>127057</v>
      </c>
      <c r="Z70" s="16">
        <v>116807</v>
      </c>
      <c r="AA70" s="16">
        <v>116951</v>
      </c>
      <c r="AB70" s="16">
        <v>119883</v>
      </c>
      <c r="AC70" s="16">
        <v>132811</v>
      </c>
      <c r="AD70" s="16">
        <v>136795</v>
      </c>
      <c r="AE70" s="16">
        <v>141765</v>
      </c>
      <c r="AF70" s="16">
        <v>139354</v>
      </c>
      <c r="AG70" s="16">
        <v>142354</v>
      </c>
      <c r="AH70" s="16">
        <v>157696</v>
      </c>
      <c r="AI70" s="16">
        <v>136091</v>
      </c>
      <c r="AJ70" s="16">
        <v>132753</v>
      </c>
      <c r="AK70" s="16">
        <v>146381</v>
      </c>
      <c r="AL70" s="16">
        <v>158568</v>
      </c>
      <c r="AM70" s="16">
        <v>153384</v>
      </c>
      <c r="AN70" s="16">
        <v>146038</v>
      </c>
      <c r="AO70" s="16">
        <v>148298</v>
      </c>
      <c r="AP70" s="16">
        <v>139905</v>
      </c>
      <c r="AQ70" s="16">
        <v>135512</v>
      </c>
      <c r="AR70" s="16">
        <v>136031</v>
      </c>
      <c r="AS70" s="16">
        <v>130539</v>
      </c>
      <c r="AT70" s="16">
        <v>135281</v>
      </c>
      <c r="AU70" s="16">
        <v>139001</v>
      </c>
    </row>
    <row r="71" spans="1:47">
      <c r="A71" s="22" t="s">
        <v>39</v>
      </c>
      <c r="B71" s="16">
        <v>544192</v>
      </c>
      <c r="C71" s="16">
        <v>531926</v>
      </c>
      <c r="D71" s="16">
        <v>516993</v>
      </c>
      <c r="E71" s="16">
        <v>493379</v>
      </c>
      <c r="F71" s="16">
        <v>469195</v>
      </c>
      <c r="G71" s="16">
        <v>447428</v>
      </c>
      <c r="H71" s="16">
        <v>430296</v>
      </c>
      <c r="I71" s="16">
        <v>415710</v>
      </c>
      <c r="J71" s="16">
        <v>410680</v>
      </c>
      <c r="K71" s="16">
        <v>379192</v>
      </c>
      <c r="L71" s="16">
        <v>360309</v>
      </c>
      <c r="M71" s="16">
        <v>349081</v>
      </c>
      <c r="N71" s="16">
        <v>324441</v>
      </c>
      <c r="O71" s="16">
        <v>311797</v>
      </c>
      <c r="P71" s="16">
        <v>315032</v>
      </c>
      <c r="Q71" s="16">
        <v>313073</v>
      </c>
      <c r="R71" s="16">
        <v>336570</v>
      </c>
      <c r="S71" s="16">
        <v>325942</v>
      </c>
      <c r="T71" s="16">
        <v>340486</v>
      </c>
      <c r="U71" s="16">
        <v>353208</v>
      </c>
      <c r="V71" s="16">
        <v>377080</v>
      </c>
      <c r="W71" s="16">
        <v>377566</v>
      </c>
      <c r="X71" s="16">
        <v>363071</v>
      </c>
      <c r="Y71" s="16">
        <v>375835</v>
      </c>
      <c r="Z71" s="16">
        <v>339035</v>
      </c>
      <c r="AA71" s="16">
        <v>338164</v>
      </c>
      <c r="AB71" s="16">
        <v>328054</v>
      </c>
      <c r="AC71" s="16">
        <v>350584</v>
      </c>
      <c r="AD71" s="16">
        <v>338500</v>
      </c>
      <c r="AE71" s="16">
        <v>353320</v>
      </c>
      <c r="AF71" s="16">
        <v>326095</v>
      </c>
      <c r="AG71" s="16">
        <v>317930</v>
      </c>
      <c r="AH71" s="16">
        <v>349576</v>
      </c>
      <c r="AI71" s="16">
        <v>342085</v>
      </c>
      <c r="AJ71" s="16">
        <v>366024</v>
      </c>
      <c r="AK71" s="16">
        <v>403440</v>
      </c>
      <c r="AL71" s="16">
        <v>421467</v>
      </c>
      <c r="AM71" s="16">
        <v>432273</v>
      </c>
      <c r="AN71" s="16">
        <v>439250</v>
      </c>
      <c r="AO71" s="16">
        <v>427394</v>
      </c>
      <c r="AP71" s="16">
        <v>393416</v>
      </c>
      <c r="AQ71" s="16">
        <v>372379</v>
      </c>
      <c r="AR71" s="16">
        <v>380526</v>
      </c>
      <c r="AS71" s="16">
        <v>358097</v>
      </c>
      <c r="AT71" s="16">
        <v>361353</v>
      </c>
      <c r="AU71" s="16">
        <v>367064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251D-7151-447F-89D4-580DFB54E9E9}">
  <dimension ref="B1:AJ175"/>
  <sheetViews>
    <sheetView zoomScale="90" zoomScaleNormal="90" workbookViewId="0">
      <pane xSplit="2" ySplit="5" topLeftCell="AA65" activePane="bottomRight" state="frozen"/>
      <selection pane="topRight" activeCell="C1" sqref="C1"/>
      <selection pane="bottomLeft" activeCell="A6" sqref="A6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7.81640625" bestFit="1" customWidth="1"/>
    <col min="6" max="34" width="10.54296875" bestFit="1" customWidth="1"/>
    <col min="36" max="36" width="10.54296875" bestFit="1" customWidth="1"/>
  </cols>
  <sheetData>
    <row r="1" spans="2:36">
      <c r="B1" s="101" t="s">
        <v>334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+'Enaex cons-IS'!P9</f>
        <v>154646</v>
      </c>
      <c r="D6" s="148">
        <f>+'Enaex cons-IS'!Q9</f>
        <v>185225</v>
      </c>
      <c r="E6" s="148">
        <f>+'Enaex cons-IS'!R9</f>
        <v>173857</v>
      </c>
      <c r="F6" s="148">
        <f>+'Enaex cons-IS'!S9</f>
        <v>191445</v>
      </c>
      <c r="G6" s="148">
        <f>+'Enaex cons-IS'!T9</f>
        <v>181023</v>
      </c>
      <c r="H6" s="148">
        <f>+'Enaex cons-IS'!U9</f>
        <v>182373</v>
      </c>
      <c r="I6" s="148">
        <f>+'Enaex cons-IS'!V9</f>
        <v>196201</v>
      </c>
      <c r="J6" s="148">
        <f>+'Enaex cons-IS'!W9</f>
        <v>223621</v>
      </c>
      <c r="K6" s="148">
        <f>+'Enaex cons-IS'!X9</f>
        <v>187467</v>
      </c>
      <c r="L6" s="148">
        <f>+'Enaex cons-IS'!Y9</f>
        <v>196558</v>
      </c>
      <c r="M6" s="148">
        <f>+'Enaex cons-IS'!Z9</f>
        <v>190043</v>
      </c>
      <c r="N6" s="148">
        <f>+'Enaex cons-IS'!AA9</f>
        <v>192476</v>
      </c>
      <c r="O6" s="148">
        <f>+'Enaex cons-IS'!AB9</f>
        <v>177658</v>
      </c>
      <c r="P6" s="148">
        <f>+'Enaex cons-IS'!AC9</f>
        <v>165461</v>
      </c>
      <c r="Q6" s="148">
        <f>+'Enaex cons-IS'!AD9</f>
        <v>236024</v>
      </c>
      <c r="R6" s="148">
        <f>+'Enaex cons-IS'!AE9</f>
        <v>245723</v>
      </c>
      <c r="S6" s="148">
        <f>+'Enaex cons-IS'!AF9</f>
        <v>261114</v>
      </c>
      <c r="T6" s="148">
        <f>+'Enaex cons-IS'!AG9</f>
        <v>315970</v>
      </c>
      <c r="U6" s="148">
        <f>+'Enaex cons-IS'!AH9</f>
        <v>339023</v>
      </c>
      <c r="V6" s="148">
        <f>+'Enaex cons-IS'!AI9</f>
        <v>369211</v>
      </c>
      <c r="W6" s="148">
        <f>+'Enaex cons-IS'!AJ9</f>
        <v>423261</v>
      </c>
      <c r="X6" s="148">
        <f>+'Enaex cons-IS'!AK9</f>
        <v>535550</v>
      </c>
      <c r="Y6" s="148">
        <f>+'Enaex cons-IS'!AL9</f>
        <v>493761</v>
      </c>
      <c r="Z6" s="148">
        <f>+'Enaex cons-IS'!AM9</f>
        <v>497335</v>
      </c>
      <c r="AA6" s="148">
        <f>+'Enaex cons-IS'!AN9</f>
        <v>490226</v>
      </c>
      <c r="AB6" s="148">
        <f>+'Enaex cons-IS'!AO9</f>
        <v>445250</v>
      </c>
      <c r="AC6" s="148">
        <f>+'Enaex cons-IS'!AP9</f>
        <v>457235</v>
      </c>
      <c r="AD6" s="148">
        <f>+'Enaex cons-IS'!AQ9</f>
        <v>455729</v>
      </c>
      <c r="AE6" s="148">
        <f>+'Enaex cons-IS'!AR9</f>
        <v>444878</v>
      </c>
      <c r="AF6" s="148">
        <f>+'Enaex cons-IS'!AS9</f>
        <v>466010</v>
      </c>
      <c r="AG6" s="148">
        <f>+'Enaex cons-IS'!AT9</f>
        <v>502125</v>
      </c>
      <c r="AH6" s="148">
        <f>+'Enaex cons-IS'!AU9</f>
        <v>503008</v>
      </c>
      <c r="AI6" s="148">
        <f>+'Enaex cons-IS'!AV9</f>
        <v>490452</v>
      </c>
      <c r="AJ6" s="148">
        <f>+'Enaex cons-IS'!AW9</f>
        <v>519092</v>
      </c>
    </row>
    <row r="7" spans="2:36">
      <c r="B7" s="106" t="s">
        <v>256</v>
      </c>
      <c r="C7" s="107">
        <f>-'Enaex cons-IS'!P11</f>
        <v>102694</v>
      </c>
      <c r="D7" s="107">
        <f>-'Enaex cons-IS'!Q11</f>
        <v>120002</v>
      </c>
      <c r="E7" s="107">
        <f>-'Enaex cons-IS'!R11</f>
        <v>114479</v>
      </c>
      <c r="F7" s="107">
        <f>-'Enaex cons-IS'!S11</f>
        <v>126456</v>
      </c>
      <c r="G7" s="107">
        <f>-'Enaex cons-IS'!T11</f>
        <v>120710</v>
      </c>
      <c r="H7" s="107">
        <f>-'Enaex cons-IS'!U11</f>
        <v>119866</v>
      </c>
      <c r="I7" s="107">
        <f>-'Enaex cons-IS'!V11</f>
        <v>133135</v>
      </c>
      <c r="J7" s="107">
        <f>-'Enaex cons-IS'!W11</f>
        <v>155231</v>
      </c>
      <c r="K7" s="107">
        <f>-'Enaex cons-IS'!X11</f>
        <v>130019</v>
      </c>
      <c r="L7" s="107">
        <f>-'Enaex cons-IS'!Y11</f>
        <v>133307</v>
      </c>
      <c r="M7" s="107">
        <f>-'Enaex cons-IS'!Z11</f>
        <v>127696</v>
      </c>
      <c r="N7" s="107">
        <f>-'Enaex cons-IS'!AA11</f>
        <v>129933</v>
      </c>
      <c r="O7" s="107">
        <f>-'Enaex cons-IS'!AB11</f>
        <v>121499</v>
      </c>
      <c r="P7" s="107">
        <f>-'Enaex cons-IS'!AC11</f>
        <v>108249</v>
      </c>
      <c r="Q7" s="107">
        <f>-'Enaex cons-IS'!AD11</f>
        <v>168935</v>
      </c>
      <c r="R7" s="107">
        <f>-'Enaex cons-IS'!AE11</f>
        <v>176427</v>
      </c>
      <c r="S7" s="107">
        <f>-'Enaex cons-IS'!AF11</f>
        <v>193886</v>
      </c>
      <c r="T7" s="107">
        <f>-'Enaex cons-IS'!AG11</f>
        <v>239234</v>
      </c>
      <c r="U7" s="107">
        <f>-'Enaex cons-IS'!AH11</f>
        <v>260568</v>
      </c>
      <c r="V7" s="107">
        <f>-'Enaex cons-IS'!AI11</f>
        <v>292320</v>
      </c>
      <c r="W7" s="107">
        <f>-'Enaex cons-IS'!AJ11</f>
        <v>330302</v>
      </c>
      <c r="X7" s="107">
        <f>-'Enaex cons-IS'!AK11</f>
        <v>419077</v>
      </c>
      <c r="Y7" s="107">
        <f>-'Enaex cons-IS'!AL11</f>
        <v>386965</v>
      </c>
      <c r="Z7" s="107">
        <f>-'Enaex cons-IS'!AM11</f>
        <v>392319</v>
      </c>
      <c r="AA7" s="107">
        <f>-'Enaex cons-IS'!AN11</f>
        <v>387242</v>
      </c>
      <c r="AB7" s="107">
        <f>-'Enaex cons-IS'!AO11</f>
        <v>344310</v>
      </c>
      <c r="AC7" s="107">
        <f>-'Enaex cons-IS'!AP11</f>
        <v>335356</v>
      </c>
      <c r="AD7" s="107">
        <f>-'Enaex cons-IS'!AQ11</f>
        <v>329584</v>
      </c>
      <c r="AE7" s="107">
        <f>-'Enaex cons-IS'!AR11</f>
        <v>334803</v>
      </c>
      <c r="AF7" s="107">
        <f>-'Enaex cons-IS'!AS11</f>
        <v>357576</v>
      </c>
      <c r="AG7" s="107">
        <f>-'Enaex cons-IS'!AT11</f>
        <v>380398</v>
      </c>
      <c r="AH7" s="107">
        <f>-'Enaex cons-IS'!AU11</f>
        <v>382404</v>
      </c>
      <c r="AI7" s="107">
        <f>-'Enaex cons-IS'!AV11</f>
        <v>375000</v>
      </c>
      <c r="AJ7" s="107">
        <f>-'Enaex cons-IS'!AW11</f>
        <v>394182</v>
      </c>
    </row>
    <row r="8" spans="2:36">
      <c r="B8" s="106" t="s">
        <v>257</v>
      </c>
      <c r="C8" s="107">
        <f t="shared" ref="C8:AE8" si="2">+C6-C7</f>
        <v>51952</v>
      </c>
      <c r="D8" s="107">
        <f t="shared" si="2"/>
        <v>65223</v>
      </c>
      <c r="E8" s="107">
        <f t="shared" si="2"/>
        <v>59378</v>
      </c>
      <c r="F8" s="107">
        <f t="shared" si="2"/>
        <v>64989</v>
      </c>
      <c r="G8" s="107">
        <f t="shared" si="2"/>
        <v>60313</v>
      </c>
      <c r="H8" s="107">
        <f t="shared" si="2"/>
        <v>62507</v>
      </c>
      <c r="I8" s="107">
        <f t="shared" si="2"/>
        <v>63066</v>
      </c>
      <c r="J8" s="107">
        <f t="shared" si="2"/>
        <v>68390</v>
      </c>
      <c r="K8" s="107">
        <f t="shared" si="2"/>
        <v>57448</v>
      </c>
      <c r="L8" s="107">
        <f t="shared" si="2"/>
        <v>63251</v>
      </c>
      <c r="M8" s="107">
        <f t="shared" si="2"/>
        <v>62347</v>
      </c>
      <c r="N8" s="107">
        <f t="shared" si="2"/>
        <v>62543</v>
      </c>
      <c r="O8" s="107">
        <f t="shared" si="2"/>
        <v>56159</v>
      </c>
      <c r="P8" s="107">
        <f t="shared" si="2"/>
        <v>57212</v>
      </c>
      <c r="Q8" s="107">
        <f t="shared" si="2"/>
        <v>67089</v>
      </c>
      <c r="R8" s="107">
        <f t="shared" si="2"/>
        <v>69296</v>
      </c>
      <c r="S8" s="107">
        <f t="shared" si="2"/>
        <v>67228</v>
      </c>
      <c r="T8" s="107">
        <f t="shared" si="2"/>
        <v>76736</v>
      </c>
      <c r="U8" s="107">
        <f t="shared" si="2"/>
        <v>78455</v>
      </c>
      <c r="V8" s="107">
        <f t="shared" si="2"/>
        <v>76891</v>
      </c>
      <c r="W8" s="107">
        <f t="shared" si="2"/>
        <v>92959</v>
      </c>
      <c r="X8" s="107">
        <f t="shared" si="2"/>
        <v>116473</v>
      </c>
      <c r="Y8" s="107">
        <f t="shared" si="2"/>
        <v>106796</v>
      </c>
      <c r="Z8" s="107">
        <f t="shared" si="2"/>
        <v>105016</v>
      </c>
      <c r="AA8" s="107">
        <f t="shared" si="2"/>
        <v>102984</v>
      </c>
      <c r="AB8" s="107">
        <f t="shared" si="2"/>
        <v>100940</v>
      </c>
      <c r="AC8" s="107">
        <f t="shared" si="2"/>
        <v>121879</v>
      </c>
      <c r="AD8" s="107">
        <f t="shared" si="2"/>
        <v>126145</v>
      </c>
      <c r="AE8" s="107">
        <f t="shared" si="2"/>
        <v>110075</v>
      </c>
      <c r="AF8" s="107">
        <f t="shared" ref="AF8:AI8" si="3">+AF6-AF7</f>
        <v>108434</v>
      </c>
      <c r="AG8" s="107">
        <f t="shared" si="3"/>
        <v>121727</v>
      </c>
      <c r="AH8" s="107">
        <f t="shared" si="3"/>
        <v>120604</v>
      </c>
      <c r="AI8" s="107">
        <f t="shared" si="3"/>
        <v>115452</v>
      </c>
      <c r="AJ8" s="107">
        <f t="shared" ref="AJ8" si="4">+AJ6-AJ7</f>
        <v>124910</v>
      </c>
    </row>
    <row r="9" spans="2:36">
      <c r="B9" s="106" t="s">
        <v>258</v>
      </c>
      <c r="C9" s="107">
        <f>-'Enaex cons-IS'!P17-'Enaex cons-IS'!P18</f>
        <v>21885</v>
      </c>
      <c r="D9" s="107">
        <f>-'Enaex cons-IS'!Q17-'Enaex cons-IS'!Q18</f>
        <v>21286</v>
      </c>
      <c r="E9" s="107">
        <f>-'Enaex cons-IS'!R17-'Enaex cons-IS'!R18</f>
        <v>14349</v>
      </c>
      <c r="F9" s="107">
        <f>-'Enaex cons-IS'!S17-'Enaex cons-IS'!S18</f>
        <v>23295</v>
      </c>
      <c r="G9" s="107">
        <f>-'Enaex cons-IS'!T17-'Enaex cons-IS'!T18</f>
        <v>20894</v>
      </c>
      <c r="H9" s="107">
        <f>-'Enaex cons-IS'!U17-'Enaex cons-IS'!U18</f>
        <v>21647</v>
      </c>
      <c r="I9" s="107">
        <f>-'Enaex cons-IS'!V17-'Enaex cons-IS'!V18</f>
        <v>23133</v>
      </c>
      <c r="J9" s="107">
        <f>-'Enaex cons-IS'!W17-'Enaex cons-IS'!W18</f>
        <v>59643</v>
      </c>
      <c r="K9" s="107">
        <f>-'Enaex cons-IS'!X17-'Enaex cons-IS'!X18</f>
        <v>30522</v>
      </c>
      <c r="L9" s="107">
        <f>-'Enaex cons-IS'!Y17-'Enaex cons-IS'!Y18</f>
        <v>30608</v>
      </c>
      <c r="M9" s="107">
        <f>-'Enaex cons-IS'!Z17-'Enaex cons-IS'!Z18</f>
        <v>27245</v>
      </c>
      <c r="N9" s="107">
        <f>-'Enaex cons-IS'!AA17-'Enaex cons-IS'!AA18</f>
        <v>27018</v>
      </c>
      <c r="O9" s="107">
        <f>-'Enaex cons-IS'!AB17-'Enaex cons-IS'!AB18</f>
        <v>26311</v>
      </c>
      <c r="P9" s="107">
        <f>-'Enaex cons-IS'!AC17-'Enaex cons-IS'!AC18</f>
        <v>26174</v>
      </c>
      <c r="Q9" s="107">
        <f>-'Enaex cons-IS'!AD17-'Enaex cons-IS'!AD18</f>
        <v>32822</v>
      </c>
      <c r="R9" s="107">
        <f>-'Enaex cons-IS'!AE17-'Enaex cons-IS'!AE18</f>
        <v>29655</v>
      </c>
      <c r="S9" s="107">
        <f>-'Enaex cons-IS'!AF17-'Enaex cons-IS'!AF18</f>
        <v>33678</v>
      </c>
      <c r="T9" s="107">
        <f>-'Enaex cons-IS'!AG17-'Enaex cons-IS'!AG18</f>
        <v>34356</v>
      </c>
      <c r="U9" s="107">
        <f>-'Enaex cons-IS'!AH17-'Enaex cons-IS'!AH18</f>
        <v>35452</v>
      </c>
      <c r="V9" s="107">
        <f>-'Enaex cons-IS'!AI17-'Enaex cons-IS'!AI18</f>
        <v>34720</v>
      </c>
      <c r="W9" s="107">
        <f>-'Enaex cons-IS'!AJ17-'Enaex cons-IS'!AJ18</f>
        <v>38312</v>
      </c>
      <c r="X9" s="107">
        <f>-'Enaex cons-IS'!AK17-'Enaex cons-IS'!AK18</f>
        <v>39495</v>
      </c>
      <c r="Y9" s="107">
        <f>-'Enaex cons-IS'!AL17-'Enaex cons-IS'!AL18</f>
        <v>41650</v>
      </c>
      <c r="Z9" s="107">
        <f>-'Enaex cons-IS'!AM17-'Enaex cons-IS'!AM18</f>
        <v>44833</v>
      </c>
      <c r="AA9" s="107">
        <f>-'Enaex cons-IS'!AN17-'Enaex cons-IS'!AN18</f>
        <v>45289</v>
      </c>
      <c r="AB9" s="107">
        <f>-'Enaex cons-IS'!AO17-'Enaex cons-IS'!AO18</f>
        <v>43554</v>
      </c>
      <c r="AC9" s="107">
        <f>-'Enaex cons-IS'!AP17-'Enaex cons-IS'!AP18</f>
        <v>42756</v>
      </c>
      <c r="AD9" s="107">
        <f>-'Enaex cons-IS'!AQ17-'Enaex cons-IS'!AQ18</f>
        <v>50478</v>
      </c>
      <c r="AE9" s="107">
        <f>-'Enaex cons-IS'!AR17-'Enaex cons-IS'!AR18</f>
        <v>45491</v>
      </c>
      <c r="AF9" s="107">
        <f>-'Enaex cons-IS'!AS17-'Enaex cons-IS'!AS18</f>
        <v>44851</v>
      </c>
      <c r="AG9" s="107">
        <f>-'Enaex cons-IS'!AT17-'Enaex cons-IS'!AT18</f>
        <v>49213</v>
      </c>
      <c r="AH9" s="107">
        <f>-'Enaex cons-IS'!AU17-'Enaex cons-IS'!AU18</f>
        <v>44006</v>
      </c>
      <c r="AI9" s="107">
        <f>-'Enaex cons-IS'!AV17-'Enaex cons-IS'!AV18</f>
        <v>46322</v>
      </c>
      <c r="AJ9" s="107">
        <f>-'Enaex cons-IS'!AW17-'Enaex cons-IS'!AW18</f>
        <v>47746</v>
      </c>
    </row>
    <row r="10" spans="2:36">
      <c r="B10" s="106" t="s">
        <v>259</v>
      </c>
      <c r="C10" s="107">
        <f>+'Enaex cons-IS'!P19+'Enaex cons-IS'!P10+'Enaex cons-IS'!P33</f>
        <v>-5700</v>
      </c>
      <c r="D10" s="107">
        <f>+'Enaex cons-IS'!Q19+'Enaex cons-IS'!Q10+'Enaex cons-IS'!Q33</f>
        <v>-9064</v>
      </c>
      <c r="E10" s="107">
        <f>+'Enaex cons-IS'!R19+'Enaex cons-IS'!R10+'Enaex cons-IS'!R33</f>
        <v>-13754</v>
      </c>
      <c r="F10" s="107">
        <f>+'Enaex cons-IS'!S19+'Enaex cons-IS'!S10+'Enaex cons-IS'!S33</f>
        <v>-7281</v>
      </c>
      <c r="G10" s="107">
        <f>+'Enaex cons-IS'!T19+'Enaex cons-IS'!T10+'Enaex cons-IS'!T33</f>
        <v>-11480</v>
      </c>
      <c r="H10" s="107">
        <f>+'Enaex cons-IS'!U19+'Enaex cons-IS'!U10+'Enaex cons-IS'!U33</f>
        <v>-10716</v>
      </c>
      <c r="I10" s="107">
        <f>+'Enaex cons-IS'!V19+'Enaex cons-IS'!V10+'Enaex cons-IS'!V33</f>
        <v>-9477</v>
      </c>
      <c r="J10" s="107">
        <f>+'Enaex cons-IS'!W19+'Enaex cons-IS'!W10+'Enaex cons-IS'!W33</f>
        <v>28381</v>
      </c>
      <c r="K10" s="107">
        <f>+'Enaex cons-IS'!X19+'Enaex cons-IS'!X10+'Enaex cons-IS'!X33</f>
        <v>-469</v>
      </c>
      <c r="L10" s="107">
        <f>+'Enaex cons-IS'!Y19+'Enaex cons-IS'!Y10+'Enaex cons-IS'!Y33</f>
        <v>-1027</v>
      </c>
      <c r="M10" s="107">
        <f>+'Enaex cons-IS'!Z19+'Enaex cons-IS'!Z10+'Enaex cons-IS'!Z33</f>
        <v>-998</v>
      </c>
      <c r="N10" s="107">
        <f>+'Enaex cons-IS'!AA19+'Enaex cons-IS'!AA10+'Enaex cons-IS'!AA33</f>
        <v>-1453</v>
      </c>
      <c r="O10" s="107">
        <f>+'Enaex cons-IS'!AB19+'Enaex cons-IS'!AB10+'Enaex cons-IS'!AB33</f>
        <v>-1010</v>
      </c>
      <c r="P10" s="107">
        <f>+'Enaex cons-IS'!AC19+'Enaex cons-IS'!AC10+'Enaex cons-IS'!AC33</f>
        <v>-1150</v>
      </c>
      <c r="Q10" s="107">
        <f>+'Enaex cons-IS'!AD19+'Enaex cons-IS'!AD10+'Enaex cons-IS'!AD33</f>
        <v>-1272</v>
      </c>
      <c r="R10" s="107">
        <f>+'Enaex cons-IS'!AE19+'Enaex cons-IS'!AE10+'Enaex cons-IS'!AE33</f>
        <v>-813</v>
      </c>
      <c r="S10" s="107">
        <f>+'Enaex cons-IS'!AF19+'Enaex cons-IS'!AF10+'Enaex cons-IS'!AF33</f>
        <v>-1329</v>
      </c>
      <c r="T10" s="107">
        <f>+'Enaex cons-IS'!AG19+'Enaex cons-IS'!AG10+'Enaex cons-IS'!AG33</f>
        <v>-2738</v>
      </c>
      <c r="U10" s="107">
        <f>+'Enaex cons-IS'!AH19+'Enaex cons-IS'!AH10+'Enaex cons-IS'!AH33</f>
        <v>-2030</v>
      </c>
      <c r="V10" s="107">
        <f>+'Enaex cons-IS'!AI19+'Enaex cons-IS'!AI10+'Enaex cons-IS'!AI33</f>
        <v>-3268</v>
      </c>
      <c r="W10" s="107">
        <f>+'Enaex cons-IS'!AJ19+'Enaex cons-IS'!AJ10+'Enaex cons-IS'!AJ33</f>
        <v>-1249</v>
      </c>
      <c r="X10" s="107">
        <f>+'Enaex cons-IS'!AK19+'Enaex cons-IS'!AK10+'Enaex cons-IS'!AK33</f>
        <v>-1657</v>
      </c>
      <c r="Y10" s="107">
        <f>+'Enaex cons-IS'!AL19+'Enaex cons-IS'!AL10+'Enaex cons-IS'!AL33</f>
        <v>-2135</v>
      </c>
      <c r="Z10" s="107">
        <f>+'Enaex cons-IS'!AM19+'Enaex cons-IS'!AM10+'Enaex cons-IS'!AM33</f>
        <v>-3765</v>
      </c>
      <c r="AA10" s="107">
        <f>+'Enaex cons-IS'!AN19+'Enaex cons-IS'!AN10+'Enaex cons-IS'!AN33</f>
        <v>-695</v>
      </c>
      <c r="AB10" s="107">
        <f>+'Enaex cons-IS'!AO19+'Enaex cons-IS'!AO10+'Enaex cons-IS'!AO33</f>
        <v>-2744</v>
      </c>
      <c r="AC10" s="107">
        <f>+'Enaex cons-IS'!AP19+'Enaex cons-IS'!AP10+'Enaex cons-IS'!AP33</f>
        <v>-1441</v>
      </c>
      <c r="AD10" s="107">
        <f>+'Enaex cons-IS'!AQ19+'Enaex cons-IS'!AQ10+'Enaex cons-IS'!AQ33</f>
        <v>-7622</v>
      </c>
      <c r="AE10" s="107">
        <f>+'Enaex cons-IS'!AR19+'Enaex cons-IS'!AR10+'Enaex cons-IS'!AR33</f>
        <v>-1042</v>
      </c>
      <c r="AF10" s="107">
        <f>+'Enaex cons-IS'!AS19+'Enaex cons-IS'!AS10+'Enaex cons-IS'!AS33</f>
        <v>-952</v>
      </c>
      <c r="AG10" s="107">
        <f>+'Enaex cons-IS'!AT19+'Enaex cons-IS'!AT10+'Enaex cons-IS'!AT33</f>
        <v>-2326</v>
      </c>
      <c r="AH10" s="107">
        <f>+'Enaex cons-IS'!AU19+'Enaex cons-IS'!AU10+'Enaex cons-IS'!AU33</f>
        <v>-6182</v>
      </c>
      <c r="AI10" s="107">
        <f>+'Enaex cons-IS'!AV19+'Enaex cons-IS'!AV10+'Enaex cons-IS'!AV33</f>
        <v>-1130</v>
      </c>
      <c r="AJ10" s="107">
        <f>+'Enaex cons-IS'!AW19+'Enaex cons-IS'!AW10+'Enaex cons-IS'!AW33</f>
        <v>-4921</v>
      </c>
    </row>
    <row r="11" spans="2:36">
      <c r="B11" s="106" t="s">
        <v>260</v>
      </c>
      <c r="C11" s="107">
        <f>+C8-C9+C10</f>
        <v>24367</v>
      </c>
      <c r="D11" s="107">
        <f t="shared" ref="D11:AD11" si="5">+D8-D9+D10</f>
        <v>34873</v>
      </c>
      <c r="E11" s="107">
        <f t="shared" si="5"/>
        <v>31275</v>
      </c>
      <c r="F11" s="107">
        <f t="shared" si="5"/>
        <v>34413</v>
      </c>
      <c r="G11" s="107">
        <f t="shared" si="5"/>
        <v>27939</v>
      </c>
      <c r="H11" s="107">
        <f t="shared" si="5"/>
        <v>30144</v>
      </c>
      <c r="I11" s="107">
        <f t="shared" si="5"/>
        <v>30456</v>
      </c>
      <c r="J11" s="107">
        <f t="shared" si="5"/>
        <v>37128</v>
      </c>
      <c r="K11" s="107">
        <f t="shared" si="5"/>
        <v>26457</v>
      </c>
      <c r="L11" s="107">
        <f t="shared" si="5"/>
        <v>31616</v>
      </c>
      <c r="M11" s="107">
        <f t="shared" si="5"/>
        <v>34104</v>
      </c>
      <c r="N11" s="107">
        <f t="shared" si="5"/>
        <v>34072</v>
      </c>
      <c r="O11" s="107">
        <f t="shared" si="5"/>
        <v>28838</v>
      </c>
      <c r="P11" s="107">
        <f t="shared" si="5"/>
        <v>29888</v>
      </c>
      <c r="Q11" s="107">
        <f t="shared" si="5"/>
        <v>32995</v>
      </c>
      <c r="R11" s="107">
        <f t="shared" si="5"/>
        <v>38828</v>
      </c>
      <c r="S11" s="107">
        <f t="shared" si="5"/>
        <v>32221</v>
      </c>
      <c r="T11" s="107">
        <f t="shared" si="5"/>
        <v>39642</v>
      </c>
      <c r="U11" s="107">
        <f t="shared" si="5"/>
        <v>40973</v>
      </c>
      <c r="V11" s="107">
        <f t="shared" si="5"/>
        <v>38903</v>
      </c>
      <c r="W11" s="107">
        <f t="shared" si="5"/>
        <v>53398</v>
      </c>
      <c r="X11" s="107">
        <f t="shared" si="5"/>
        <v>75321</v>
      </c>
      <c r="Y11" s="107">
        <f t="shared" si="5"/>
        <v>63011</v>
      </c>
      <c r="Z11" s="107">
        <f t="shared" si="5"/>
        <v>56418</v>
      </c>
      <c r="AA11" s="107">
        <f t="shared" si="5"/>
        <v>57000</v>
      </c>
      <c r="AB11" s="107">
        <f t="shared" si="5"/>
        <v>54642</v>
      </c>
      <c r="AC11" s="107">
        <f t="shared" si="5"/>
        <v>77682</v>
      </c>
      <c r="AD11" s="107">
        <f t="shared" si="5"/>
        <v>68045</v>
      </c>
      <c r="AE11" s="107">
        <f>+AE8-AE9+AE10</f>
        <v>63542</v>
      </c>
      <c r="AF11" s="107">
        <f>+AF8-AF9+AF10</f>
        <v>62631</v>
      </c>
      <c r="AG11" s="107">
        <f>+AG8-AG9+AG10</f>
        <v>70188</v>
      </c>
      <c r="AH11" s="107">
        <f t="shared" ref="AH11" si="6">+AH8-AH9+AH10</f>
        <v>70416</v>
      </c>
      <c r="AI11" s="107">
        <f>+AI8-AI9+AI10</f>
        <v>68000</v>
      </c>
      <c r="AJ11" s="107">
        <f>+AJ8-AJ9+AJ10</f>
        <v>72243</v>
      </c>
    </row>
    <row r="12" spans="2:36">
      <c r="B12" s="106" t="s">
        <v>261</v>
      </c>
      <c r="C12" s="143">
        <f>+'Enaex cons-IS'!P47</f>
        <v>9384</v>
      </c>
      <c r="D12" s="143">
        <f>+'Enaex cons-IS'!Q47</f>
        <v>10297</v>
      </c>
      <c r="E12" s="143">
        <f>+'Enaex cons-IS'!R47</f>
        <v>10171</v>
      </c>
      <c r="F12" s="143">
        <f>+'Enaex cons-IS'!S47</f>
        <v>9593</v>
      </c>
      <c r="G12" s="143">
        <f>+'Enaex cons-IS'!T47</f>
        <v>10092</v>
      </c>
      <c r="H12" s="143">
        <f>+'Enaex cons-IS'!U47</f>
        <v>10271</v>
      </c>
      <c r="I12" s="143">
        <f>+'Enaex cons-IS'!V47</f>
        <v>10552</v>
      </c>
      <c r="J12" s="143">
        <f>+'Enaex cons-IS'!W47</f>
        <v>10598</v>
      </c>
      <c r="K12" s="143">
        <f>+'Enaex cons-IS'!X47</f>
        <v>11182</v>
      </c>
      <c r="L12" s="143">
        <f>+'Enaex cons-IS'!Y47</f>
        <v>11651</v>
      </c>
      <c r="M12" s="143">
        <f>+'Enaex cons-IS'!Z47</f>
        <v>11749</v>
      </c>
      <c r="N12" s="143">
        <f>+'Enaex cons-IS'!AA47</f>
        <v>11666</v>
      </c>
      <c r="O12" s="143">
        <f>+'Enaex cons-IS'!AB47</f>
        <v>10972</v>
      </c>
      <c r="P12" s="143">
        <f>+'Enaex cons-IS'!AC47</f>
        <v>11126</v>
      </c>
      <c r="Q12" s="143">
        <f>+'Enaex cons-IS'!AD47</f>
        <v>12351</v>
      </c>
      <c r="R12" s="143">
        <f>+'Enaex cons-IS'!AE47</f>
        <v>13652</v>
      </c>
      <c r="S12" s="143">
        <f>+'Enaex cons-IS'!AF47</f>
        <v>12991</v>
      </c>
      <c r="T12" s="143">
        <f>+'Enaex cons-IS'!AG47</f>
        <v>15323</v>
      </c>
      <c r="U12" s="143">
        <f>+'Enaex cons-IS'!AH47</f>
        <v>14765</v>
      </c>
      <c r="V12" s="143">
        <f>+'Enaex cons-IS'!AI47</f>
        <v>16700</v>
      </c>
      <c r="W12" s="143">
        <f>+'Enaex cons-IS'!AJ47</f>
        <v>15341</v>
      </c>
      <c r="X12" s="143">
        <f>+'Enaex cons-IS'!AK47</f>
        <v>14978</v>
      </c>
      <c r="Y12" s="143">
        <f>+'Enaex cons-IS'!AL47</f>
        <v>14278</v>
      </c>
      <c r="Z12" s="143">
        <f>+'Enaex cons-IS'!AM47</f>
        <v>15669</v>
      </c>
      <c r="AA12" s="143">
        <f>+'Enaex cons-IS'!AN47</f>
        <v>15966</v>
      </c>
      <c r="AB12" s="143">
        <f>+'Enaex cons-IS'!AO47</f>
        <v>15978</v>
      </c>
      <c r="AC12" s="143">
        <f>+'Enaex cons-IS'!AP47</f>
        <v>16834</v>
      </c>
      <c r="AD12" s="143">
        <f>+'Enaex cons-IS'!AQ47</f>
        <v>20529</v>
      </c>
      <c r="AE12" s="143">
        <f>+'Enaex cons-IS'!AR47</f>
        <v>16227</v>
      </c>
      <c r="AF12" s="143">
        <f>+'Enaex cons-IS'!AS47</f>
        <v>17522</v>
      </c>
      <c r="AG12" s="143">
        <f>+'Enaex cons-IS'!AT47</f>
        <v>19376</v>
      </c>
      <c r="AH12" s="143">
        <f>+'Enaex cons-IS'!AU47</f>
        <v>19795</v>
      </c>
      <c r="AI12" s="143">
        <f>+'Enaex cons-IS'!AV47</f>
        <v>19550</v>
      </c>
      <c r="AJ12" s="143">
        <f>+'Enaex cons-IS'!AW47</f>
        <v>20995</v>
      </c>
    </row>
    <row r="13" spans="2:36" s="152" customFormat="1">
      <c r="B13" s="150" t="s">
        <v>120</v>
      </c>
      <c r="C13" s="151">
        <f>+C11+C12</f>
        <v>33751</v>
      </c>
      <c r="D13" s="151">
        <f t="shared" ref="D13:AD13" si="7">+D11+D12</f>
        <v>45170</v>
      </c>
      <c r="E13" s="151">
        <f t="shared" si="7"/>
        <v>41446</v>
      </c>
      <c r="F13" s="151">
        <f t="shared" si="7"/>
        <v>44006</v>
      </c>
      <c r="G13" s="151">
        <f t="shared" si="7"/>
        <v>38031</v>
      </c>
      <c r="H13" s="151">
        <f t="shared" si="7"/>
        <v>40415</v>
      </c>
      <c r="I13" s="151">
        <f t="shared" si="7"/>
        <v>41008</v>
      </c>
      <c r="J13" s="151">
        <f t="shared" si="7"/>
        <v>47726</v>
      </c>
      <c r="K13" s="151">
        <f t="shared" si="7"/>
        <v>37639</v>
      </c>
      <c r="L13" s="151">
        <f t="shared" si="7"/>
        <v>43267</v>
      </c>
      <c r="M13" s="151">
        <f t="shared" si="7"/>
        <v>45853</v>
      </c>
      <c r="N13" s="151">
        <f t="shared" si="7"/>
        <v>45738</v>
      </c>
      <c r="O13" s="151">
        <f t="shared" si="7"/>
        <v>39810</v>
      </c>
      <c r="P13" s="151">
        <f t="shared" si="7"/>
        <v>41014</v>
      </c>
      <c r="Q13" s="151">
        <f t="shared" si="7"/>
        <v>45346</v>
      </c>
      <c r="R13" s="151">
        <f t="shared" si="7"/>
        <v>52480</v>
      </c>
      <c r="S13" s="151">
        <f t="shared" si="7"/>
        <v>45212</v>
      </c>
      <c r="T13" s="151">
        <f t="shared" si="7"/>
        <v>54965</v>
      </c>
      <c r="U13" s="151">
        <f t="shared" si="7"/>
        <v>55738</v>
      </c>
      <c r="V13" s="151">
        <f t="shared" si="7"/>
        <v>55603</v>
      </c>
      <c r="W13" s="151">
        <f t="shared" si="7"/>
        <v>68739</v>
      </c>
      <c r="X13" s="151">
        <f t="shared" si="7"/>
        <v>90299</v>
      </c>
      <c r="Y13" s="151">
        <f t="shared" si="7"/>
        <v>77289</v>
      </c>
      <c r="Z13" s="151">
        <f t="shared" si="7"/>
        <v>72087</v>
      </c>
      <c r="AA13" s="151">
        <f t="shared" si="7"/>
        <v>72966</v>
      </c>
      <c r="AB13" s="151">
        <f t="shared" si="7"/>
        <v>70620</v>
      </c>
      <c r="AC13" s="151">
        <f t="shared" si="7"/>
        <v>94516</v>
      </c>
      <c r="AD13" s="151">
        <f t="shared" si="7"/>
        <v>88574</v>
      </c>
      <c r="AE13" s="151">
        <f>+AE11+AE12</f>
        <v>79769</v>
      </c>
      <c r="AF13" s="151">
        <f>+AF11+AF12</f>
        <v>80153</v>
      </c>
      <c r="AG13" s="151">
        <f>+AG11+AG12</f>
        <v>89564</v>
      </c>
      <c r="AH13" s="151">
        <f t="shared" ref="AH13" si="8">+AH11+AH12</f>
        <v>90211</v>
      </c>
      <c r="AI13" s="151">
        <f>+AI11+AI12</f>
        <v>87550</v>
      </c>
      <c r="AJ13" s="151">
        <f>+AJ11+AJ12</f>
        <v>93238</v>
      </c>
    </row>
    <row r="14" spans="2:36">
      <c r="B14" s="106" t="s">
        <v>262</v>
      </c>
      <c r="C14" s="107">
        <f>+'Enaex cons-IS'!P27</f>
        <v>0</v>
      </c>
      <c r="D14" s="107">
        <f>+'Enaex cons-IS'!Q27</f>
        <v>0</v>
      </c>
      <c r="E14" s="107">
        <f>+'Enaex cons-IS'!R27</f>
        <v>0</v>
      </c>
      <c r="F14" s="107">
        <f>+'Enaex cons-IS'!S27</f>
        <v>0</v>
      </c>
      <c r="G14" s="107">
        <f>+'Enaex cons-IS'!T27</f>
        <v>602</v>
      </c>
      <c r="H14" s="107">
        <f>+'Enaex cons-IS'!U27</f>
        <v>722</v>
      </c>
      <c r="I14" s="107">
        <f>+'Enaex cons-IS'!V27</f>
        <v>579</v>
      </c>
      <c r="J14" s="107">
        <f>+'Enaex cons-IS'!W27</f>
        <v>761</v>
      </c>
      <c r="K14" s="107">
        <f>+'Enaex cons-IS'!X27</f>
        <v>781</v>
      </c>
      <c r="L14" s="107">
        <f>+'Enaex cons-IS'!Y27</f>
        <v>560</v>
      </c>
      <c r="M14" s="107">
        <f>+'Enaex cons-IS'!Z27</f>
        <v>429</v>
      </c>
      <c r="N14" s="107">
        <f>+'Enaex cons-IS'!AA27</f>
        <v>975</v>
      </c>
      <c r="O14" s="107">
        <f>+'Enaex cons-IS'!AB27</f>
        <v>602</v>
      </c>
      <c r="P14" s="107">
        <f>+'Enaex cons-IS'!AC27</f>
        <v>514</v>
      </c>
      <c r="Q14" s="107">
        <f>+'Enaex cons-IS'!AD27</f>
        <v>323</v>
      </c>
      <c r="R14" s="107">
        <f>+'Enaex cons-IS'!AE27</f>
        <v>211</v>
      </c>
      <c r="S14" s="107">
        <f>+'Enaex cons-IS'!AF27</f>
        <v>288</v>
      </c>
      <c r="T14" s="107">
        <f>+'Enaex cons-IS'!AG27</f>
        <v>287</v>
      </c>
      <c r="U14" s="107">
        <f>+'Enaex cons-IS'!AH27</f>
        <v>744</v>
      </c>
      <c r="V14" s="107">
        <f>+'Enaex cons-IS'!AI27</f>
        <v>78</v>
      </c>
      <c r="W14" s="107">
        <f>+'Enaex cons-IS'!AJ27</f>
        <v>562</v>
      </c>
      <c r="X14" s="107">
        <f>+'Enaex cons-IS'!AK27</f>
        <v>514</v>
      </c>
      <c r="Y14" s="107">
        <f>+'Enaex cons-IS'!AL27</f>
        <v>1202</v>
      </c>
      <c r="Z14" s="107">
        <f>+'Enaex cons-IS'!AM27</f>
        <v>2118</v>
      </c>
      <c r="AA14" s="107">
        <f>+'Enaex cons-IS'!AN27</f>
        <v>2050</v>
      </c>
      <c r="AB14" s="107">
        <f>+'Enaex cons-IS'!AO27</f>
        <v>2244</v>
      </c>
      <c r="AC14" s="107">
        <f>+'Enaex cons-IS'!AP27</f>
        <v>3055</v>
      </c>
      <c r="AD14" s="107">
        <f>+'Enaex cons-IS'!AQ27</f>
        <v>3735</v>
      </c>
      <c r="AE14" s="107">
        <f>+'Enaex cons-IS'!AR27</f>
        <v>3360</v>
      </c>
      <c r="AF14" s="107">
        <f>+'Enaex cons-IS'!AS27</f>
        <v>2989</v>
      </c>
      <c r="AG14" s="107">
        <f>+'Enaex cons-IS'!AT27</f>
        <v>2968</v>
      </c>
      <c r="AH14" s="107">
        <f>+'Enaex cons-IS'!AU27</f>
        <v>3812</v>
      </c>
      <c r="AI14" s="107">
        <f>+'Enaex cons-IS'!AV27</f>
        <v>3809</v>
      </c>
      <c r="AJ14" s="107">
        <f>+'Enaex cons-IS'!AW27</f>
        <v>3418</v>
      </c>
    </row>
    <row r="15" spans="2:36">
      <c r="B15" s="106" t="s">
        <v>263</v>
      </c>
      <c r="C15" s="107">
        <f>-'Enaex cons-IS'!P26</f>
        <v>3719</v>
      </c>
      <c r="D15" s="107">
        <f>-'Enaex cons-IS'!Q26</f>
        <v>3639</v>
      </c>
      <c r="E15" s="107">
        <f>-'Enaex cons-IS'!R26</f>
        <v>3579</v>
      </c>
      <c r="F15" s="107">
        <f>-'Enaex cons-IS'!S26</f>
        <v>3386</v>
      </c>
      <c r="G15" s="107">
        <f>-'Enaex cons-IS'!T26</f>
        <v>3216</v>
      </c>
      <c r="H15" s="107">
        <f>-'Enaex cons-IS'!U26</f>
        <v>3169</v>
      </c>
      <c r="I15" s="107">
        <f>-'Enaex cons-IS'!V26</f>
        <v>3170</v>
      </c>
      <c r="J15" s="107">
        <f>-'Enaex cons-IS'!W26</f>
        <v>3282</v>
      </c>
      <c r="K15" s="107">
        <f>-'Enaex cons-IS'!X26</f>
        <v>2427</v>
      </c>
      <c r="L15" s="107">
        <f>-'Enaex cons-IS'!Y26</f>
        <v>3784</v>
      </c>
      <c r="M15" s="107">
        <f>-'Enaex cons-IS'!Z26</f>
        <v>3779</v>
      </c>
      <c r="N15" s="107">
        <f>-'Enaex cons-IS'!AA26</f>
        <v>3407</v>
      </c>
      <c r="O15" s="107">
        <f>-'Enaex cons-IS'!AB26</f>
        <v>3594</v>
      </c>
      <c r="P15" s="107">
        <f>-'Enaex cons-IS'!AC26</f>
        <v>3624</v>
      </c>
      <c r="Q15" s="107">
        <f>-'Enaex cons-IS'!AD26</f>
        <v>3739</v>
      </c>
      <c r="R15" s="107">
        <f>-'Enaex cons-IS'!AE26</f>
        <v>3887</v>
      </c>
      <c r="S15" s="107">
        <f>-'Enaex cons-IS'!AF26</f>
        <v>3618</v>
      </c>
      <c r="T15" s="107">
        <f>-'Enaex cons-IS'!AG26</f>
        <v>3730</v>
      </c>
      <c r="U15" s="107">
        <f>-'Enaex cons-IS'!AH26</f>
        <v>3680</v>
      </c>
      <c r="V15" s="107">
        <f>-'Enaex cons-IS'!AI26</f>
        <v>4123</v>
      </c>
      <c r="W15" s="107">
        <f>-'Enaex cons-IS'!AJ26</f>
        <v>3627</v>
      </c>
      <c r="X15" s="107">
        <f>-'Enaex cons-IS'!AK26</f>
        <v>3940</v>
      </c>
      <c r="Y15" s="107">
        <f>-'Enaex cons-IS'!AL26</f>
        <v>4399</v>
      </c>
      <c r="Z15" s="107">
        <f>-'Enaex cons-IS'!AM26</f>
        <v>5511</v>
      </c>
      <c r="AA15" s="107">
        <f>-'Enaex cons-IS'!AN26</f>
        <v>6742</v>
      </c>
      <c r="AB15" s="107">
        <f>-'Enaex cons-IS'!AO26</f>
        <v>7893</v>
      </c>
      <c r="AC15" s="107">
        <f>-'Enaex cons-IS'!AP26</f>
        <v>7516</v>
      </c>
      <c r="AD15" s="107">
        <f>-'Enaex cons-IS'!AQ26</f>
        <v>7628</v>
      </c>
      <c r="AE15" s="107">
        <f>-'Enaex cons-IS'!AR26</f>
        <v>8145</v>
      </c>
      <c r="AF15" s="107">
        <f>-'Enaex cons-IS'!AS26</f>
        <v>7894</v>
      </c>
      <c r="AG15" s="107">
        <f>-'Enaex cons-IS'!AT26</f>
        <v>7639</v>
      </c>
      <c r="AH15" s="107">
        <f>-'Enaex cons-IS'!AU26</f>
        <v>7987</v>
      </c>
      <c r="AI15" s="107">
        <f>-'Enaex cons-IS'!AV26</f>
        <v>6995</v>
      </c>
      <c r="AJ15" s="107">
        <f>-'Enaex cons-IS'!AW26</f>
        <v>7625</v>
      </c>
    </row>
    <row r="16" spans="2:36">
      <c r="B16" s="106" t="s">
        <v>264</v>
      </c>
      <c r="C16" s="107">
        <f>+'Enaex cons-IS'!P29</f>
        <v>0</v>
      </c>
      <c r="D16" s="107">
        <f>+'Enaex cons-IS'!Q29</f>
        <v>0</v>
      </c>
      <c r="E16" s="107">
        <f>+'Enaex cons-IS'!R29</f>
        <v>0</v>
      </c>
      <c r="F16" s="107">
        <f>+'Enaex cons-IS'!S29</f>
        <v>0</v>
      </c>
      <c r="G16" s="107">
        <f>+'Enaex cons-IS'!T29</f>
        <v>0</v>
      </c>
      <c r="H16" s="107">
        <f>+'Enaex cons-IS'!U29</f>
        <v>0</v>
      </c>
      <c r="I16" s="107">
        <f>+'Enaex cons-IS'!V29</f>
        <v>0</v>
      </c>
      <c r="J16" s="107">
        <f>+'Enaex cons-IS'!W29</f>
        <v>0</v>
      </c>
      <c r="K16" s="107">
        <f>+'Enaex cons-IS'!X29</f>
        <v>0</v>
      </c>
      <c r="L16" s="107">
        <f>+'Enaex cons-IS'!Y29</f>
        <v>0</v>
      </c>
      <c r="M16" s="107">
        <f>+'Enaex cons-IS'!Z29</f>
        <v>0</v>
      </c>
      <c r="N16" s="107">
        <f>+'Enaex cons-IS'!AA29</f>
        <v>0</v>
      </c>
      <c r="O16" s="107">
        <f>+'Enaex cons-IS'!AB29</f>
        <v>0</v>
      </c>
      <c r="P16" s="107">
        <f>+'Enaex cons-IS'!AC29</f>
        <v>0</v>
      </c>
      <c r="Q16" s="107">
        <f>+'Enaex cons-IS'!AD29</f>
        <v>0</v>
      </c>
      <c r="R16" s="107">
        <f>+'Enaex cons-IS'!AE29</f>
        <v>0</v>
      </c>
      <c r="S16" s="107">
        <f>+'Enaex cons-IS'!AF29</f>
        <v>0</v>
      </c>
      <c r="T16" s="107">
        <f>+'Enaex cons-IS'!AG29</f>
        <v>164</v>
      </c>
      <c r="U16" s="107">
        <f>+'Enaex cons-IS'!AH29</f>
        <v>-36</v>
      </c>
      <c r="V16" s="107">
        <f>+'Enaex cons-IS'!AI29</f>
        <v>-281</v>
      </c>
      <c r="W16" s="107">
        <f>+'Enaex cons-IS'!AJ29</f>
        <v>62</v>
      </c>
      <c r="X16" s="107">
        <f>+'Enaex cons-IS'!AK29</f>
        <v>28</v>
      </c>
      <c r="Y16" s="107">
        <f>+'Enaex cons-IS'!AL29</f>
        <v>16</v>
      </c>
      <c r="Z16" s="107">
        <f>+'Enaex cons-IS'!AM29</f>
        <v>-281</v>
      </c>
      <c r="AA16" s="107">
        <f>+'Enaex cons-IS'!AN29</f>
        <v>31</v>
      </c>
      <c r="AB16" s="107">
        <f>+'Enaex cons-IS'!AO29</f>
        <v>70</v>
      </c>
      <c r="AC16" s="107">
        <f>+'Enaex cons-IS'!AP29</f>
        <v>-153</v>
      </c>
      <c r="AD16" s="107">
        <f>+'Enaex cons-IS'!AQ29</f>
        <v>-280</v>
      </c>
      <c r="AE16" s="107">
        <f>+'Enaex cons-IS'!AR29</f>
        <v>96</v>
      </c>
      <c r="AF16" s="107">
        <f>+'Enaex cons-IS'!AS29</f>
        <v>-488</v>
      </c>
      <c r="AG16" s="107">
        <f>+'Enaex cons-IS'!AT29</f>
        <v>-211</v>
      </c>
      <c r="AH16" s="107">
        <f>+'Enaex cons-IS'!AU29</f>
        <v>-196</v>
      </c>
      <c r="AI16" s="107">
        <f>+'Enaex cons-IS'!AV29</f>
        <v>-22</v>
      </c>
      <c r="AJ16" s="107">
        <f>+'Enaex cons-IS'!AW29</f>
        <v>302</v>
      </c>
    </row>
    <row r="17" spans="2:36">
      <c r="B17" s="106" t="s">
        <v>265</v>
      </c>
      <c r="C17" s="107">
        <f>+'Enaex cons-IS'!P31</f>
        <v>397</v>
      </c>
      <c r="D17" s="107">
        <f>+'Enaex cons-IS'!Q31</f>
        <v>-707</v>
      </c>
      <c r="E17" s="107">
        <f>+'Enaex cons-IS'!R31</f>
        <v>-33</v>
      </c>
      <c r="F17" s="107">
        <f>+'Enaex cons-IS'!S31</f>
        <v>-830</v>
      </c>
      <c r="G17" s="107">
        <f>+'Enaex cons-IS'!T31</f>
        <v>-500</v>
      </c>
      <c r="H17" s="107">
        <f>+'Enaex cons-IS'!U31</f>
        <v>-626</v>
      </c>
      <c r="I17" s="107">
        <f>+'Enaex cons-IS'!V31</f>
        <v>-808</v>
      </c>
      <c r="J17" s="107">
        <f>+'Enaex cons-IS'!W31</f>
        <v>1934</v>
      </c>
      <c r="K17" s="107">
        <f>+'Enaex cons-IS'!X31</f>
        <v>790</v>
      </c>
      <c r="L17" s="107">
        <f>+'Enaex cons-IS'!Y31</f>
        <v>-426</v>
      </c>
      <c r="M17" s="107">
        <f>+'Enaex cons-IS'!Z31</f>
        <v>-444</v>
      </c>
      <c r="N17" s="107">
        <f>+'Enaex cons-IS'!AA31</f>
        <v>80</v>
      </c>
      <c r="O17" s="107">
        <f>+'Enaex cons-IS'!AB31</f>
        <v>-694</v>
      </c>
      <c r="P17" s="107">
        <f>+'Enaex cons-IS'!AC31</f>
        <v>643</v>
      </c>
      <c r="Q17" s="107">
        <f>+'Enaex cons-IS'!AD31</f>
        <v>26</v>
      </c>
      <c r="R17" s="107">
        <f>+'Enaex cons-IS'!AE31</f>
        <v>-605</v>
      </c>
      <c r="S17" s="107">
        <f>+'Enaex cons-IS'!AF31</f>
        <v>169</v>
      </c>
      <c r="T17" s="107">
        <f>+'Enaex cons-IS'!AG31</f>
        <v>-611</v>
      </c>
      <c r="U17" s="107">
        <f>+'Enaex cons-IS'!AH31</f>
        <v>-976</v>
      </c>
      <c r="V17" s="107">
        <f>+'Enaex cons-IS'!AI31</f>
        <v>-668</v>
      </c>
      <c r="W17" s="107">
        <f>+'Enaex cons-IS'!AJ31</f>
        <v>-72</v>
      </c>
      <c r="X17" s="107">
        <f>+'Enaex cons-IS'!AK31</f>
        <v>-110</v>
      </c>
      <c r="Y17" s="107">
        <f>+'Enaex cons-IS'!AL31</f>
        <v>792</v>
      </c>
      <c r="Z17" s="107">
        <f>+'Enaex cons-IS'!AM31</f>
        <v>-1197</v>
      </c>
      <c r="AA17" s="107">
        <f>+'Enaex cons-IS'!AN31</f>
        <v>-629</v>
      </c>
      <c r="AB17" s="107">
        <f>+'Enaex cons-IS'!AO31</f>
        <v>-392</v>
      </c>
      <c r="AC17" s="107">
        <f>+'Enaex cons-IS'!AP31</f>
        <v>-1458</v>
      </c>
      <c r="AD17" s="107">
        <f>+'Enaex cons-IS'!AQ31</f>
        <v>-2638</v>
      </c>
      <c r="AE17" s="107">
        <f>+'Enaex cons-IS'!AR31</f>
        <v>40</v>
      </c>
      <c r="AF17" s="107">
        <f>+'Enaex cons-IS'!AS31</f>
        <v>-40</v>
      </c>
      <c r="AG17" s="107">
        <f>+'Enaex cons-IS'!AT31</f>
        <v>-1071</v>
      </c>
      <c r="AH17" s="107">
        <f>+'Enaex cons-IS'!AU31</f>
        <v>-1693</v>
      </c>
      <c r="AI17" s="107">
        <f>+'Enaex cons-IS'!AV31</f>
        <v>-1107</v>
      </c>
      <c r="AJ17" s="107">
        <f>+'Enaex cons-IS'!AW31</f>
        <v>-481</v>
      </c>
    </row>
    <row r="18" spans="2:36">
      <c r="B18" s="106" t="s">
        <v>351</v>
      </c>
      <c r="C18" s="107">
        <f>+'Enaex cons-IS'!P32</f>
        <v>0</v>
      </c>
      <c r="D18" s="107">
        <f>+'Enaex cons-IS'!Q32</f>
        <v>0</v>
      </c>
      <c r="E18" s="107">
        <f>+'Enaex cons-IS'!R32</f>
        <v>0</v>
      </c>
      <c r="F18" s="107">
        <f>+'Enaex cons-IS'!S32</f>
        <v>0</v>
      </c>
      <c r="G18" s="107">
        <f>+'Enaex cons-IS'!T32</f>
        <v>0</v>
      </c>
      <c r="H18" s="107">
        <f>+'Enaex cons-IS'!U32</f>
        <v>0</v>
      </c>
      <c r="I18" s="107">
        <f>+'Enaex cons-IS'!V32</f>
        <v>0</v>
      </c>
      <c r="J18" s="107">
        <f>+'Enaex cons-IS'!W32</f>
        <v>-2339</v>
      </c>
      <c r="K18" s="107">
        <f>+'Enaex cons-IS'!X32</f>
        <v>0</v>
      </c>
      <c r="L18" s="107">
        <f>+'Enaex cons-IS'!Y32</f>
        <v>0</v>
      </c>
      <c r="M18" s="107">
        <f>+'Enaex cons-IS'!Z32</f>
        <v>0</v>
      </c>
      <c r="N18" s="107">
        <f>+'Enaex cons-IS'!AA32</f>
        <v>-561</v>
      </c>
      <c r="O18" s="107">
        <f>+'Enaex cons-IS'!AB32</f>
        <v>0</v>
      </c>
      <c r="P18" s="107">
        <f>+'Enaex cons-IS'!AC32</f>
        <v>0</v>
      </c>
      <c r="Q18" s="107">
        <f>+'Enaex cons-IS'!AD32</f>
        <v>0</v>
      </c>
      <c r="R18" s="107">
        <f>+'Enaex cons-IS'!AE32</f>
        <v>0</v>
      </c>
      <c r="S18" s="107">
        <f>+'Enaex cons-IS'!AF32</f>
        <v>0</v>
      </c>
      <c r="T18" s="107">
        <f>+'Enaex cons-IS'!AG32</f>
        <v>0</v>
      </c>
      <c r="U18" s="107">
        <f>+'Enaex cons-IS'!AH32</f>
        <v>0</v>
      </c>
      <c r="V18" s="107">
        <f>+'Enaex cons-IS'!AI32</f>
        <v>0</v>
      </c>
      <c r="W18" s="107">
        <f>+'Enaex cons-IS'!AJ32</f>
        <v>0</v>
      </c>
      <c r="X18" s="107">
        <f>+'Enaex cons-IS'!AK32</f>
        <v>0</v>
      </c>
      <c r="Y18" s="107">
        <f>+'Enaex cons-IS'!AL32</f>
        <v>0</v>
      </c>
      <c r="Z18" s="107">
        <f>+'Enaex cons-IS'!AM32</f>
        <v>0</v>
      </c>
      <c r="AA18" s="107">
        <f>+'Enaex cons-IS'!AN32</f>
        <v>0</v>
      </c>
      <c r="AB18" s="107">
        <f>+'Enaex cons-IS'!AO32</f>
        <v>0</v>
      </c>
      <c r="AC18" s="107">
        <f>+'Enaex cons-IS'!AP32</f>
        <v>0</v>
      </c>
      <c r="AD18" s="107">
        <f>+'Enaex cons-IS'!AQ32</f>
        <v>0</v>
      </c>
      <c r="AE18" s="107">
        <f>+'Enaex cons-IS'!AR32</f>
        <v>0</v>
      </c>
      <c r="AF18" s="107">
        <f>+'Enaex cons-IS'!AS32</f>
        <v>0</v>
      </c>
      <c r="AG18" s="107">
        <f>+'Enaex cons-IS'!AT32</f>
        <v>0</v>
      </c>
      <c r="AH18" s="107">
        <f>+'Enaex cons-IS'!AU32</f>
        <v>0</v>
      </c>
      <c r="AI18" s="107">
        <f>+'Enaex cons-IS'!AV32</f>
        <v>0</v>
      </c>
      <c r="AJ18" s="107">
        <f>+'Enaex cons-IS'!AW32</f>
        <v>0</v>
      </c>
    </row>
    <row r="19" spans="2:36" ht="29">
      <c r="B19" s="106" t="s">
        <v>353</v>
      </c>
      <c r="C19" s="107">
        <f>+C20-C11-C14+C15-C16-C17-C18</f>
        <v>516</v>
      </c>
      <c r="D19" s="107">
        <f t="shared" ref="D19:AE19" si="9">+D20-D11-D14+D15-D16-D17-D18</f>
        <v>543</v>
      </c>
      <c r="E19" s="107">
        <f t="shared" si="9"/>
        <v>482</v>
      </c>
      <c r="F19" s="107">
        <f t="shared" si="9"/>
        <v>574</v>
      </c>
      <c r="G19" s="107">
        <f t="shared" si="9"/>
        <v>0</v>
      </c>
      <c r="H19" s="107">
        <f t="shared" si="9"/>
        <v>0</v>
      </c>
      <c r="I19" s="107">
        <f t="shared" si="9"/>
        <v>0</v>
      </c>
      <c r="J19" s="107">
        <f t="shared" si="9"/>
        <v>-945</v>
      </c>
      <c r="K19" s="107">
        <f t="shared" si="9"/>
        <v>-115</v>
      </c>
      <c r="L19" s="107">
        <f t="shared" si="9"/>
        <v>-28</v>
      </c>
      <c r="M19" s="107">
        <f t="shared" si="9"/>
        <v>-98</v>
      </c>
      <c r="N19" s="107">
        <f t="shared" si="9"/>
        <v>194</v>
      </c>
      <c r="O19" s="107">
        <f t="shared" si="9"/>
        <v>18</v>
      </c>
      <c r="P19" s="107">
        <f t="shared" si="9"/>
        <v>-343</v>
      </c>
      <c r="Q19" s="107">
        <f t="shared" si="9"/>
        <v>-203</v>
      </c>
      <c r="R19" s="107">
        <f t="shared" si="9"/>
        <v>-566</v>
      </c>
      <c r="S19" s="107">
        <f t="shared" si="9"/>
        <v>-79</v>
      </c>
      <c r="T19" s="107">
        <f t="shared" si="9"/>
        <v>-237</v>
      </c>
      <c r="U19" s="107">
        <f t="shared" si="9"/>
        <v>-50</v>
      </c>
      <c r="V19" s="107">
        <f t="shared" si="9"/>
        <v>81</v>
      </c>
      <c r="W19" s="107">
        <f t="shared" si="9"/>
        <v>-67</v>
      </c>
      <c r="X19" s="107">
        <f t="shared" si="9"/>
        <v>-3</v>
      </c>
      <c r="Y19" s="107">
        <f t="shared" si="9"/>
        <v>-185</v>
      </c>
      <c r="Z19" s="107">
        <f t="shared" si="9"/>
        <v>46</v>
      </c>
      <c r="AA19" s="107">
        <f t="shared" si="9"/>
        <v>-38</v>
      </c>
      <c r="AB19" s="107">
        <f t="shared" si="9"/>
        <v>-150</v>
      </c>
      <c r="AC19" s="107">
        <f t="shared" si="9"/>
        <v>19</v>
      </c>
      <c r="AD19" s="107">
        <f t="shared" si="9"/>
        <v>-83</v>
      </c>
      <c r="AE19" s="107">
        <f t="shared" si="9"/>
        <v>-702</v>
      </c>
      <c r="AF19" s="107">
        <f t="shared" ref="AF19:AI19" si="10">+AF20-AF11-AF14+AF15-AF16-AF17-AF18</f>
        <v>-57</v>
      </c>
      <c r="AG19" s="107">
        <f t="shared" si="10"/>
        <v>-259</v>
      </c>
      <c r="AH19" s="107">
        <f t="shared" si="10"/>
        <v>-786</v>
      </c>
      <c r="AI19" s="107">
        <f t="shared" si="10"/>
        <v>-123</v>
      </c>
      <c r="AJ19" s="107">
        <f t="shared" ref="AJ19" si="11">+AJ20-AJ11-AJ14+AJ15-AJ16-AJ17-AJ18</f>
        <v>-31</v>
      </c>
    </row>
    <row r="20" spans="2:36">
      <c r="B20" s="106" t="s">
        <v>266</v>
      </c>
      <c r="C20" s="107">
        <f>'Enaex cons-IS'!P39</f>
        <v>21561</v>
      </c>
      <c r="D20" s="107">
        <f>'Enaex cons-IS'!Q39</f>
        <v>31070</v>
      </c>
      <c r="E20" s="107">
        <f>'Enaex cons-IS'!R39</f>
        <v>28145</v>
      </c>
      <c r="F20" s="107">
        <f>'Enaex cons-IS'!S39</f>
        <v>30771</v>
      </c>
      <c r="G20" s="107">
        <f>'Enaex cons-IS'!T39</f>
        <v>24825</v>
      </c>
      <c r="H20" s="107">
        <f>'Enaex cons-IS'!U39</f>
        <v>27071</v>
      </c>
      <c r="I20" s="107">
        <f>'Enaex cons-IS'!V39</f>
        <v>27057</v>
      </c>
      <c r="J20" s="107">
        <f>'Enaex cons-IS'!W39</f>
        <v>33257</v>
      </c>
      <c r="K20" s="107">
        <f>'Enaex cons-IS'!X39</f>
        <v>25486</v>
      </c>
      <c r="L20" s="107">
        <f>'Enaex cons-IS'!Y39</f>
        <v>27938</v>
      </c>
      <c r="M20" s="107">
        <f>'Enaex cons-IS'!Z39</f>
        <v>30212</v>
      </c>
      <c r="N20" s="107">
        <f>'Enaex cons-IS'!AA39</f>
        <v>31353</v>
      </c>
      <c r="O20" s="107">
        <f>'Enaex cons-IS'!AB39</f>
        <v>25170</v>
      </c>
      <c r="P20" s="107">
        <f>'Enaex cons-IS'!AC39</f>
        <v>27078</v>
      </c>
      <c r="Q20" s="107">
        <f>'Enaex cons-IS'!AD39</f>
        <v>29402</v>
      </c>
      <c r="R20" s="107">
        <f>'Enaex cons-IS'!AE39</f>
        <v>33981</v>
      </c>
      <c r="S20" s="107">
        <f>'Enaex cons-IS'!AF39</f>
        <v>28981</v>
      </c>
      <c r="T20" s="107">
        <f>'Enaex cons-IS'!AG39</f>
        <v>35515</v>
      </c>
      <c r="U20" s="107">
        <f>'Enaex cons-IS'!AH39</f>
        <v>36975</v>
      </c>
      <c r="V20" s="107">
        <f>'Enaex cons-IS'!AI39</f>
        <v>33990</v>
      </c>
      <c r="W20" s="107">
        <f>'Enaex cons-IS'!AJ39</f>
        <v>50256</v>
      </c>
      <c r="X20" s="107">
        <f>'Enaex cons-IS'!AK39</f>
        <v>71810</v>
      </c>
      <c r="Y20" s="107">
        <f>'Enaex cons-IS'!AL39</f>
        <v>60437</v>
      </c>
      <c r="Z20" s="107">
        <f>'Enaex cons-IS'!AM39</f>
        <v>51593</v>
      </c>
      <c r="AA20" s="107">
        <f>'Enaex cons-IS'!AN39</f>
        <v>51672</v>
      </c>
      <c r="AB20" s="107">
        <f>'Enaex cons-IS'!AO39</f>
        <v>48521</v>
      </c>
      <c r="AC20" s="107">
        <f>'Enaex cons-IS'!AP39</f>
        <v>71629</v>
      </c>
      <c r="AD20" s="107">
        <f>'Enaex cons-IS'!AQ39</f>
        <v>61151</v>
      </c>
      <c r="AE20" s="107">
        <f>'Enaex cons-IS'!AR39</f>
        <v>58191</v>
      </c>
      <c r="AF20" s="107">
        <f>'Enaex cons-IS'!AS39</f>
        <v>57141</v>
      </c>
      <c r="AG20" s="107">
        <f>'Enaex cons-IS'!AT39</f>
        <v>63976</v>
      </c>
      <c r="AH20" s="107">
        <f>'Enaex cons-IS'!AU39</f>
        <v>63566</v>
      </c>
      <c r="AI20" s="107">
        <f>'Enaex cons-IS'!AV39</f>
        <v>63562</v>
      </c>
      <c r="AJ20" s="107">
        <f>'Enaex cons-IS'!AW39</f>
        <v>67826</v>
      </c>
    </row>
    <row r="21" spans="2:36">
      <c r="B21" s="106" t="s">
        <v>267</v>
      </c>
      <c r="C21" s="107">
        <f>-'Enaex cons-IS'!P40</f>
        <v>5500</v>
      </c>
      <c r="D21" s="107">
        <f>-'Enaex cons-IS'!Q40</f>
        <v>8616</v>
      </c>
      <c r="E21" s="107">
        <f>-'Enaex cons-IS'!R40</f>
        <v>7410</v>
      </c>
      <c r="F21" s="107">
        <f>-'Enaex cons-IS'!S40</f>
        <v>9049</v>
      </c>
      <c r="G21" s="107">
        <f>-'Enaex cons-IS'!T40</f>
        <v>7180</v>
      </c>
      <c r="H21" s="107">
        <f>-'Enaex cons-IS'!U40</f>
        <v>8554</v>
      </c>
      <c r="I21" s="107">
        <f>-'Enaex cons-IS'!V40</f>
        <v>7227</v>
      </c>
      <c r="J21" s="107">
        <f>-'Enaex cons-IS'!W40</f>
        <v>10093</v>
      </c>
      <c r="K21" s="107">
        <f>-'Enaex cons-IS'!X40</f>
        <v>7359</v>
      </c>
      <c r="L21" s="107">
        <f>-'Enaex cons-IS'!Y40</f>
        <v>8223</v>
      </c>
      <c r="M21" s="107">
        <f>-'Enaex cons-IS'!Z40</f>
        <v>8915</v>
      </c>
      <c r="N21" s="107">
        <f>-'Enaex cons-IS'!AA40</f>
        <v>8483</v>
      </c>
      <c r="O21" s="107">
        <f>-'Enaex cons-IS'!AB40</f>
        <v>7507</v>
      </c>
      <c r="P21" s="107">
        <f>-'Enaex cons-IS'!AC40</f>
        <v>8125</v>
      </c>
      <c r="Q21" s="107">
        <f>-'Enaex cons-IS'!AD40</f>
        <v>8435</v>
      </c>
      <c r="R21" s="107">
        <f>-'Enaex cons-IS'!AE40</f>
        <v>9952</v>
      </c>
      <c r="S21" s="107">
        <f>-'Enaex cons-IS'!AF40</f>
        <v>8236</v>
      </c>
      <c r="T21" s="107">
        <f>-'Enaex cons-IS'!AG40</f>
        <v>10231</v>
      </c>
      <c r="U21" s="107">
        <f>-'Enaex cons-IS'!AH40</f>
        <v>10228</v>
      </c>
      <c r="V21" s="107">
        <f>-'Enaex cons-IS'!AI40</f>
        <v>9114</v>
      </c>
      <c r="W21" s="107">
        <f>-'Enaex cons-IS'!AJ40</f>
        <v>13806</v>
      </c>
      <c r="X21" s="107">
        <f>-'Enaex cons-IS'!AK40</f>
        <v>20413</v>
      </c>
      <c r="Y21" s="107">
        <f>-'Enaex cons-IS'!AL40</f>
        <v>16663</v>
      </c>
      <c r="Z21" s="107">
        <f>-'Enaex cons-IS'!AM40</f>
        <v>14768</v>
      </c>
      <c r="AA21" s="107">
        <f>-'Enaex cons-IS'!AN40</f>
        <v>14688</v>
      </c>
      <c r="AB21" s="107">
        <f>-'Enaex cons-IS'!AO40</f>
        <v>14121</v>
      </c>
      <c r="AC21" s="107">
        <f>-'Enaex cons-IS'!AP40</f>
        <v>19674</v>
      </c>
      <c r="AD21" s="107">
        <f>-'Enaex cons-IS'!AQ40</f>
        <v>17591</v>
      </c>
      <c r="AE21" s="107">
        <f>-'Enaex cons-IS'!AR40</f>
        <v>16427</v>
      </c>
      <c r="AF21" s="107">
        <f>-'Enaex cons-IS'!AS40</f>
        <v>16656</v>
      </c>
      <c r="AG21" s="107">
        <f>-'Enaex cons-IS'!AT40</f>
        <v>18681</v>
      </c>
      <c r="AH21" s="107">
        <f>-'Enaex cons-IS'!AU40</f>
        <v>16911</v>
      </c>
      <c r="AI21" s="107">
        <f>-'Enaex cons-IS'!AV40</f>
        <v>15893</v>
      </c>
      <c r="AJ21" s="107">
        <f>-'Enaex cons-IS'!AW40</f>
        <v>20661</v>
      </c>
    </row>
    <row r="22" spans="2:36" s="152" customFormat="1">
      <c r="B22" s="150" t="s">
        <v>268</v>
      </c>
      <c r="C22" s="151">
        <f>+C20-C21</f>
        <v>16061</v>
      </c>
      <c r="D22" s="151">
        <f t="shared" ref="D22:AE22" si="12">+D20-D21</f>
        <v>22454</v>
      </c>
      <c r="E22" s="151">
        <f t="shared" si="12"/>
        <v>20735</v>
      </c>
      <c r="F22" s="151">
        <f t="shared" si="12"/>
        <v>21722</v>
      </c>
      <c r="G22" s="151">
        <f t="shared" si="12"/>
        <v>17645</v>
      </c>
      <c r="H22" s="151">
        <f t="shared" si="12"/>
        <v>18517</v>
      </c>
      <c r="I22" s="151">
        <f t="shared" si="12"/>
        <v>19830</v>
      </c>
      <c r="J22" s="151">
        <f t="shared" si="12"/>
        <v>23164</v>
      </c>
      <c r="K22" s="151">
        <f t="shared" si="12"/>
        <v>18127</v>
      </c>
      <c r="L22" s="151">
        <f t="shared" si="12"/>
        <v>19715</v>
      </c>
      <c r="M22" s="151">
        <f t="shared" si="12"/>
        <v>21297</v>
      </c>
      <c r="N22" s="151">
        <f t="shared" si="12"/>
        <v>22870</v>
      </c>
      <c r="O22" s="151">
        <f t="shared" si="12"/>
        <v>17663</v>
      </c>
      <c r="P22" s="151">
        <f t="shared" si="12"/>
        <v>18953</v>
      </c>
      <c r="Q22" s="151">
        <f t="shared" si="12"/>
        <v>20967</v>
      </c>
      <c r="R22" s="151">
        <f t="shared" si="12"/>
        <v>24029</v>
      </c>
      <c r="S22" s="151">
        <f t="shared" si="12"/>
        <v>20745</v>
      </c>
      <c r="T22" s="151">
        <f t="shared" si="12"/>
        <v>25284</v>
      </c>
      <c r="U22" s="151">
        <f t="shared" si="12"/>
        <v>26747</v>
      </c>
      <c r="V22" s="151">
        <f t="shared" si="12"/>
        <v>24876</v>
      </c>
      <c r="W22" s="151">
        <f t="shared" si="12"/>
        <v>36450</v>
      </c>
      <c r="X22" s="151">
        <f t="shared" si="12"/>
        <v>51397</v>
      </c>
      <c r="Y22" s="151">
        <f t="shared" si="12"/>
        <v>43774</v>
      </c>
      <c r="Z22" s="151">
        <f t="shared" si="12"/>
        <v>36825</v>
      </c>
      <c r="AA22" s="151">
        <f t="shared" si="12"/>
        <v>36984</v>
      </c>
      <c r="AB22" s="151">
        <f t="shared" si="12"/>
        <v>34400</v>
      </c>
      <c r="AC22" s="151">
        <f t="shared" si="12"/>
        <v>51955</v>
      </c>
      <c r="AD22" s="151">
        <f t="shared" si="12"/>
        <v>43560</v>
      </c>
      <c r="AE22" s="151">
        <f t="shared" si="12"/>
        <v>41764</v>
      </c>
      <c r="AF22" s="151">
        <f t="shared" ref="AF22:AI22" si="13">+AF20-AF21</f>
        <v>40485</v>
      </c>
      <c r="AG22" s="151">
        <f t="shared" si="13"/>
        <v>45295</v>
      </c>
      <c r="AH22" s="151">
        <f t="shared" si="13"/>
        <v>46655</v>
      </c>
      <c r="AI22" s="151">
        <f t="shared" si="13"/>
        <v>47669</v>
      </c>
      <c r="AJ22" s="151">
        <f t="shared" ref="AJ22" si="14">+AJ20-AJ21</f>
        <v>47165</v>
      </c>
    </row>
    <row r="23" spans="2:36">
      <c r="B23" s="106" t="s">
        <v>269</v>
      </c>
      <c r="C23" s="107">
        <f t="shared" ref="C23:AE23" si="15">+C22-C24</f>
        <v>16062</v>
      </c>
      <c r="D23" s="107">
        <f t="shared" si="15"/>
        <v>22209</v>
      </c>
      <c r="E23" s="107">
        <f t="shared" si="15"/>
        <v>20439</v>
      </c>
      <c r="F23" s="107">
        <f t="shared" si="15"/>
        <v>21474</v>
      </c>
      <c r="G23" s="107">
        <f t="shared" si="15"/>
        <v>17554</v>
      </c>
      <c r="H23" s="107">
        <f t="shared" si="15"/>
        <v>18401</v>
      </c>
      <c r="I23" s="107">
        <f t="shared" si="15"/>
        <v>19647</v>
      </c>
      <c r="J23" s="107">
        <f t="shared" si="15"/>
        <v>23128</v>
      </c>
      <c r="K23" s="107">
        <f t="shared" si="15"/>
        <v>18063</v>
      </c>
      <c r="L23" s="107">
        <f t="shared" si="15"/>
        <v>19502</v>
      </c>
      <c r="M23" s="107">
        <f t="shared" si="15"/>
        <v>21178</v>
      </c>
      <c r="N23" s="107">
        <f t="shared" si="15"/>
        <v>22913</v>
      </c>
      <c r="O23" s="107">
        <f t="shared" si="15"/>
        <v>17694</v>
      </c>
      <c r="P23" s="107">
        <f t="shared" si="15"/>
        <v>19042</v>
      </c>
      <c r="Q23" s="107">
        <f t="shared" si="15"/>
        <v>20420</v>
      </c>
      <c r="R23" s="107">
        <f t="shared" si="15"/>
        <v>23908</v>
      </c>
      <c r="S23" s="107">
        <f t="shared" si="15"/>
        <v>20141</v>
      </c>
      <c r="T23" s="107">
        <f t="shared" si="15"/>
        <v>24118</v>
      </c>
      <c r="U23" s="107">
        <f t="shared" si="15"/>
        <v>24812</v>
      </c>
      <c r="V23" s="107">
        <f t="shared" si="15"/>
        <v>24232</v>
      </c>
      <c r="W23" s="107">
        <f t="shared" si="15"/>
        <v>35017</v>
      </c>
      <c r="X23" s="107">
        <f t="shared" si="15"/>
        <v>49277</v>
      </c>
      <c r="Y23" s="107">
        <f t="shared" si="15"/>
        <v>40451</v>
      </c>
      <c r="Z23" s="107">
        <f t="shared" si="15"/>
        <v>34410</v>
      </c>
      <c r="AA23" s="107">
        <f t="shared" si="15"/>
        <v>33834</v>
      </c>
      <c r="AB23" s="107">
        <f t="shared" si="15"/>
        <v>31287</v>
      </c>
      <c r="AC23" s="107">
        <f t="shared" si="15"/>
        <v>47946</v>
      </c>
      <c r="AD23" s="107">
        <f t="shared" si="15"/>
        <v>40627</v>
      </c>
      <c r="AE23" s="107">
        <f t="shared" si="15"/>
        <v>39203</v>
      </c>
      <c r="AF23" s="107">
        <f t="shared" ref="AF23:AI23" si="16">+AF22-AF24</f>
        <v>36846</v>
      </c>
      <c r="AG23" s="107">
        <f t="shared" si="16"/>
        <v>41613</v>
      </c>
      <c r="AH23" s="107">
        <f t="shared" si="16"/>
        <v>42768</v>
      </c>
      <c r="AI23" s="107">
        <f t="shared" si="16"/>
        <v>42150</v>
      </c>
      <c r="AJ23" s="107">
        <f t="shared" ref="AJ23" si="17">+AJ22-AJ24</f>
        <v>45843</v>
      </c>
    </row>
    <row r="24" spans="2:36">
      <c r="B24" s="108" t="s">
        <v>270</v>
      </c>
      <c r="C24" s="135">
        <f>+'Enaex cons-IS'!P44</f>
        <v>-1</v>
      </c>
      <c r="D24" s="135">
        <f>+'Enaex cons-IS'!Q44</f>
        <v>245</v>
      </c>
      <c r="E24" s="135">
        <f>+'Enaex cons-IS'!R44</f>
        <v>296</v>
      </c>
      <c r="F24" s="135">
        <f>+'Enaex cons-IS'!S44</f>
        <v>248</v>
      </c>
      <c r="G24" s="135">
        <f>+'Enaex cons-IS'!T44</f>
        <v>91</v>
      </c>
      <c r="H24" s="135">
        <f>+'Enaex cons-IS'!U44</f>
        <v>116</v>
      </c>
      <c r="I24" s="135">
        <f>+'Enaex cons-IS'!V44</f>
        <v>183</v>
      </c>
      <c r="J24" s="135">
        <f>+'Enaex cons-IS'!W44</f>
        <v>36</v>
      </c>
      <c r="K24" s="135">
        <f>+'Enaex cons-IS'!X44</f>
        <v>64</v>
      </c>
      <c r="L24" s="135">
        <f>+'Enaex cons-IS'!Y44</f>
        <v>213</v>
      </c>
      <c r="M24" s="135">
        <f>+'Enaex cons-IS'!Z44</f>
        <v>119</v>
      </c>
      <c r="N24" s="135">
        <f>+'Enaex cons-IS'!AA44</f>
        <v>-43</v>
      </c>
      <c r="O24" s="135">
        <f>+'Enaex cons-IS'!AB44</f>
        <v>-31</v>
      </c>
      <c r="P24" s="135">
        <f>+'Enaex cons-IS'!AC44</f>
        <v>-89</v>
      </c>
      <c r="Q24" s="135">
        <f>+'Enaex cons-IS'!AD44</f>
        <v>547</v>
      </c>
      <c r="R24" s="135">
        <f>+'Enaex cons-IS'!AE44</f>
        <v>121</v>
      </c>
      <c r="S24" s="135">
        <f>+'Enaex cons-IS'!AF44</f>
        <v>604</v>
      </c>
      <c r="T24" s="135">
        <f>+'Enaex cons-IS'!AG44</f>
        <v>1166</v>
      </c>
      <c r="U24" s="135">
        <f>+'Enaex cons-IS'!AH44</f>
        <v>1935</v>
      </c>
      <c r="V24" s="135">
        <f>+'Enaex cons-IS'!AI44</f>
        <v>644</v>
      </c>
      <c r="W24" s="135">
        <f>+'Enaex cons-IS'!AJ44</f>
        <v>1433</v>
      </c>
      <c r="X24" s="135">
        <f>+'Enaex cons-IS'!AK44</f>
        <v>2120</v>
      </c>
      <c r="Y24" s="135">
        <f>+'Enaex cons-IS'!AL44</f>
        <v>3323</v>
      </c>
      <c r="Z24" s="135">
        <f>+'Enaex cons-IS'!AM44</f>
        <v>2415</v>
      </c>
      <c r="AA24" s="135">
        <f>+'Enaex cons-IS'!AN44</f>
        <v>3150</v>
      </c>
      <c r="AB24" s="135">
        <f>+'Enaex cons-IS'!AO44</f>
        <v>3113</v>
      </c>
      <c r="AC24" s="135">
        <f>+'Enaex cons-IS'!AP44</f>
        <v>4009</v>
      </c>
      <c r="AD24" s="135">
        <f>+'Enaex cons-IS'!AQ44</f>
        <v>2933</v>
      </c>
      <c r="AE24" s="135">
        <f>+'Enaex cons-IS'!AR44</f>
        <v>2561</v>
      </c>
      <c r="AF24" s="135">
        <f>+'Enaex cons-IS'!AS44</f>
        <v>3639</v>
      </c>
      <c r="AG24" s="135">
        <f>+'Enaex cons-IS'!AT44</f>
        <v>3682</v>
      </c>
      <c r="AH24" s="135">
        <f>+'Enaex cons-IS'!AU44</f>
        <v>3887</v>
      </c>
      <c r="AI24" s="135">
        <f>+'Enaex cons-IS'!AV44</f>
        <v>5519</v>
      </c>
      <c r="AJ24" s="135">
        <f>+'Enaex cons-IS'!AW44</f>
        <v>1322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 t="e">
        <f>+C23/C26</f>
        <v>#DIV/0!</v>
      </c>
      <c r="D27" s="112" t="e">
        <f t="shared" ref="D27:U27" si="18">+D23/D26</f>
        <v>#DIV/0!</v>
      </c>
      <c r="E27" s="112" t="e">
        <f t="shared" si="18"/>
        <v>#DIV/0!</v>
      </c>
      <c r="F27" s="112" t="e">
        <f t="shared" si="18"/>
        <v>#DIV/0!</v>
      </c>
      <c r="G27" s="112" t="e">
        <f t="shared" si="18"/>
        <v>#DIV/0!</v>
      </c>
      <c r="H27" s="112" t="e">
        <f t="shared" si="18"/>
        <v>#DIV/0!</v>
      </c>
      <c r="I27" s="112" t="e">
        <f t="shared" si="18"/>
        <v>#DIV/0!</v>
      </c>
      <c r="J27" s="112" t="e">
        <f t="shared" si="18"/>
        <v>#DIV/0!</v>
      </c>
      <c r="K27" s="112" t="e">
        <f t="shared" si="18"/>
        <v>#DIV/0!</v>
      </c>
      <c r="L27" s="112" t="e">
        <f t="shared" si="18"/>
        <v>#DIV/0!</v>
      </c>
      <c r="M27" s="112" t="e">
        <f t="shared" si="18"/>
        <v>#DIV/0!</v>
      </c>
      <c r="N27" s="112" t="e">
        <f t="shared" si="18"/>
        <v>#DIV/0!</v>
      </c>
      <c r="O27" s="112" t="e">
        <f t="shared" si="18"/>
        <v>#DIV/0!</v>
      </c>
      <c r="P27" s="112" t="e">
        <f t="shared" si="18"/>
        <v>#DIV/0!</v>
      </c>
      <c r="Q27" s="112" t="e">
        <f t="shared" si="18"/>
        <v>#DIV/0!</v>
      </c>
      <c r="R27" s="112" t="e">
        <f t="shared" si="18"/>
        <v>#DIV/0!</v>
      </c>
      <c r="S27" s="112" t="e">
        <f t="shared" si="18"/>
        <v>#DIV/0!</v>
      </c>
      <c r="T27" s="112" t="e">
        <f t="shared" si="18"/>
        <v>#DIV/0!</v>
      </c>
      <c r="U27" s="112" t="e">
        <f t="shared" si="18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0.1705637391203135</v>
      </c>
      <c r="H30" s="115">
        <f t="shared" ref="H30:AD30" si="19">+(H6-D6)/ABS(D6)</f>
        <v>-1.5397489539748954E-2</v>
      </c>
      <c r="I30" s="115">
        <f t="shared" si="19"/>
        <v>0.12851941538160672</v>
      </c>
      <c r="J30" s="115">
        <f t="shared" si="19"/>
        <v>0.16806915824388205</v>
      </c>
      <c r="K30" s="115">
        <f t="shared" si="19"/>
        <v>3.5597686481828275E-2</v>
      </c>
      <c r="L30" s="115">
        <f t="shared" si="19"/>
        <v>7.7780153860494694E-2</v>
      </c>
      <c r="M30" s="115">
        <f t="shared" si="19"/>
        <v>-3.1386180498570344E-2</v>
      </c>
      <c r="N30" s="115">
        <f t="shared" si="19"/>
        <v>-0.13927582829877336</v>
      </c>
      <c r="O30" s="115">
        <f t="shared" si="19"/>
        <v>-5.2323875668784374E-2</v>
      </c>
      <c r="P30" s="115">
        <f t="shared" si="19"/>
        <v>-0.15820775547166741</v>
      </c>
      <c r="Q30" s="115">
        <f t="shared" si="19"/>
        <v>0.24195050593812978</v>
      </c>
      <c r="R30" s="115">
        <f t="shared" si="19"/>
        <v>0.27664228267420354</v>
      </c>
      <c r="S30" s="115">
        <f t="shared" si="19"/>
        <v>0.46975649844082451</v>
      </c>
      <c r="T30" s="115">
        <f t="shared" si="19"/>
        <v>0.90963429448631394</v>
      </c>
      <c r="U30" s="115">
        <f t="shared" si="19"/>
        <v>0.43639206182422124</v>
      </c>
      <c r="V30" s="115">
        <f t="shared" si="19"/>
        <v>0.50254961887979555</v>
      </c>
      <c r="W30" s="115">
        <f t="shared" si="19"/>
        <v>0.62098164020312963</v>
      </c>
      <c r="X30" s="115">
        <f t="shared" si="19"/>
        <v>0.69493939298034624</v>
      </c>
      <c r="Y30" s="115">
        <f t="shared" si="19"/>
        <v>0.45642331051285606</v>
      </c>
      <c r="Z30" s="115">
        <f t="shared" si="19"/>
        <v>0.34702108008699634</v>
      </c>
      <c r="AA30" s="115">
        <f t="shared" si="19"/>
        <v>0.15821207245647484</v>
      </c>
      <c r="AB30" s="115">
        <f t="shared" si="19"/>
        <v>-0.1686117075903277</v>
      </c>
      <c r="AC30" s="115">
        <f t="shared" si="19"/>
        <v>-7.397506080877185E-2</v>
      </c>
      <c r="AD30" s="115">
        <f t="shared" si="19"/>
        <v>-8.3657896588818406E-2</v>
      </c>
      <c r="AE30" s="115">
        <f>+(AE6-AA6)/ABS(AA6)</f>
        <v>-9.2504273539143173E-2</v>
      </c>
      <c r="AF30" s="115">
        <f>+(AF6-AB6)/ABS(AB6)</f>
        <v>4.6625491297024146E-2</v>
      </c>
      <c r="AG30" s="115">
        <f>+(AG6-AC6)/ABS(AC6)</f>
        <v>9.8177086181066631E-2</v>
      </c>
      <c r="AH30" s="115">
        <f t="shared" ref="AH30" si="20">+(AH6-AD6)/ABS(AD6)</f>
        <v>0.10374367222625727</v>
      </c>
      <c r="AI30" s="115">
        <f>+(AI6-AE6)/ABS(AE6)</f>
        <v>0.10244156825017196</v>
      </c>
      <c r="AJ30" s="115">
        <f>+(AJ6-AF6)/ABS(AF6)</f>
        <v>0.11390742687925152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0.14659170189190299</v>
      </c>
      <c r="H31" s="116">
        <f t="shared" ref="H31:AJ31" si="21">+(H11-D11)/ABS(D11)</f>
        <v>-0.13560634301608696</v>
      </c>
      <c r="I31" s="116">
        <f t="shared" si="21"/>
        <v>-2.6187050359712229E-2</v>
      </c>
      <c r="J31" s="116">
        <f t="shared" si="21"/>
        <v>7.889460378345392E-2</v>
      </c>
      <c r="K31" s="116">
        <f t="shared" si="21"/>
        <v>-5.3044131858692153E-2</v>
      </c>
      <c r="L31" s="116">
        <f t="shared" si="21"/>
        <v>4.8832271762208071E-2</v>
      </c>
      <c r="M31" s="116">
        <f t="shared" si="21"/>
        <v>0.11977935382190702</v>
      </c>
      <c r="N31" s="116">
        <f t="shared" si="21"/>
        <v>-8.2309847015729368E-2</v>
      </c>
      <c r="O31" s="116">
        <f t="shared" si="21"/>
        <v>8.9995086366557051E-2</v>
      </c>
      <c r="P31" s="116">
        <f t="shared" si="21"/>
        <v>-5.4655870445344132E-2</v>
      </c>
      <c r="Q31" s="116">
        <f t="shared" si="21"/>
        <v>-3.2518179685667371E-2</v>
      </c>
      <c r="R31" s="116">
        <f t="shared" si="21"/>
        <v>0.13958675745480159</v>
      </c>
      <c r="S31" s="116">
        <f t="shared" si="21"/>
        <v>0.11731049309938275</v>
      </c>
      <c r="T31" s="116">
        <f t="shared" si="21"/>
        <v>0.32635171306209848</v>
      </c>
      <c r="U31" s="116">
        <f t="shared" si="21"/>
        <v>0.24179421124412789</v>
      </c>
      <c r="V31" s="116">
        <f t="shared" si="21"/>
        <v>1.9315957556402597E-3</v>
      </c>
      <c r="W31" s="116">
        <f t="shared" si="21"/>
        <v>0.65724217125477169</v>
      </c>
      <c r="X31" s="116">
        <f t="shared" si="21"/>
        <v>0.90003027092477672</v>
      </c>
      <c r="Y31" s="116">
        <f t="shared" si="21"/>
        <v>0.53786639982427453</v>
      </c>
      <c r="Z31" s="116">
        <f t="shared" si="21"/>
        <v>0.45022234789090815</v>
      </c>
      <c r="AA31" s="116">
        <f t="shared" si="21"/>
        <v>6.7455709951683582E-2</v>
      </c>
      <c r="AB31" s="116">
        <f t="shared" si="21"/>
        <v>-0.27454494762416853</v>
      </c>
      <c r="AC31" s="116">
        <f t="shared" si="21"/>
        <v>0.23283236260335496</v>
      </c>
      <c r="AD31" s="116">
        <f t="shared" si="21"/>
        <v>0.20608670991527528</v>
      </c>
      <c r="AE31" s="116">
        <f t="shared" si="21"/>
        <v>0.1147719298245614</v>
      </c>
      <c r="AF31" s="116">
        <f t="shared" si="21"/>
        <v>0.14620621499945097</v>
      </c>
      <c r="AG31" s="116">
        <f t="shared" si="21"/>
        <v>-9.6470224762493242E-2</v>
      </c>
      <c r="AH31" s="116">
        <f t="shared" si="21"/>
        <v>3.4844588140201339E-2</v>
      </c>
      <c r="AI31" s="116">
        <f t="shared" si="21"/>
        <v>7.0158320480941741E-2</v>
      </c>
      <c r="AJ31" s="116">
        <f t="shared" si="21"/>
        <v>0.15347032619629258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0.12681105745014962</v>
      </c>
      <c r="H32" s="116">
        <f t="shared" ref="H32:AJ32" si="22">+(H13-D13)/ABS(D13)</f>
        <v>-0.10526898383883108</v>
      </c>
      <c r="I32" s="116">
        <f t="shared" si="22"/>
        <v>-1.0567967958307195E-2</v>
      </c>
      <c r="J32" s="116">
        <f t="shared" si="22"/>
        <v>8.4533927191746586E-2</v>
      </c>
      <c r="K32" s="116">
        <f t="shared" si="22"/>
        <v>-1.0307380820909259E-2</v>
      </c>
      <c r="L32" s="116">
        <f t="shared" si="22"/>
        <v>7.0567858468390449E-2</v>
      </c>
      <c r="M32" s="116">
        <f t="shared" si="22"/>
        <v>0.11814767850175575</v>
      </c>
      <c r="N32" s="116">
        <f t="shared" si="22"/>
        <v>-4.1654444118509826E-2</v>
      </c>
      <c r="O32" s="116">
        <f t="shared" si="22"/>
        <v>5.7679534525359337E-2</v>
      </c>
      <c r="P32" s="116">
        <f t="shared" si="22"/>
        <v>-5.2072017935146882E-2</v>
      </c>
      <c r="Q32" s="116">
        <f t="shared" si="22"/>
        <v>-1.1057073692015789E-2</v>
      </c>
      <c r="R32" s="116">
        <f t="shared" si="22"/>
        <v>0.14740478376842014</v>
      </c>
      <c r="S32" s="116">
        <f t="shared" si="22"/>
        <v>0.13569454910826426</v>
      </c>
      <c r="T32" s="116">
        <f t="shared" si="22"/>
        <v>0.34015214317062464</v>
      </c>
      <c r="U32" s="116">
        <f t="shared" si="22"/>
        <v>0.22917126097119922</v>
      </c>
      <c r="V32" s="116">
        <f t="shared" si="22"/>
        <v>5.9508384146341464E-2</v>
      </c>
      <c r="W32" s="116">
        <f t="shared" si="22"/>
        <v>0.52037069804476688</v>
      </c>
      <c r="X32" s="116">
        <f t="shared" si="22"/>
        <v>0.64284544710270175</v>
      </c>
      <c r="Y32" s="116">
        <f t="shared" si="22"/>
        <v>0.38664824715633861</v>
      </c>
      <c r="Z32" s="116">
        <f t="shared" si="22"/>
        <v>0.2964588241641638</v>
      </c>
      <c r="AA32" s="116">
        <f t="shared" si="22"/>
        <v>6.1493475319687511E-2</v>
      </c>
      <c r="AB32" s="116">
        <f t="shared" si="22"/>
        <v>-0.21793153855524425</v>
      </c>
      <c r="AC32" s="116">
        <f t="shared" si="22"/>
        <v>0.22289070889777329</v>
      </c>
      <c r="AD32" s="116">
        <f t="shared" si="22"/>
        <v>0.2287097534923079</v>
      </c>
      <c r="AE32" s="116">
        <f t="shared" si="22"/>
        <v>9.3235205438149268E-2</v>
      </c>
      <c r="AF32" s="116">
        <f t="shared" si="22"/>
        <v>0.13499008779382612</v>
      </c>
      <c r="AG32" s="116">
        <f t="shared" si="22"/>
        <v>-5.2393245588048587E-2</v>
      </c>
      <c r="AH32" s="116">
        <f t="shared" si="22"/>
        <v>1.8481721498408109E-2</v>
      </c>
      <c r="AI32" s="116">
        <f t="shared" si="22"/>
        <v>9.754415875841492E-2</v>
      </c>
      <c r="AJ32" s="116">
        <f t="shared" si="22"/>
        <v>0.16325028383217097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9.2890051052172837E-2</v>
      </c>
      <c r="H33" s="117">
        <f t="shared" ref="H33:AJ33" si="23">+(H23-D23)/ABS(D23)</f>
        <v>-0.17146201990184159</v>
      </c>
      <c r="I33" s="117">
        <f t="shared" si="23"/>
        <v>-3.8749449581682076E-2</v>
      </c>
      <c r="J33" s="117">
        <f t="shared" si="23"/>
        <v>7.7023377107199406E-2</v>
      </c>
      <c r="K33" s="117">
        <f t="shared" si="23"/>
        <v>2.89962401731799E-2</v>
      </c>
      <c r="L33" s="117">
        <f t="shared" si="23"/>
        <v>5.9833704689962505E-2</v>
      </c>
      <c r="M33" s="117">
        <f t="shared" si="23"/>
        <v>7.7925383010128774E-2</v>
      </c>
      <c r="N33" s="117">
        <f t="shared" si="23"/>
        <v>-9.2960913178830856E-3</v>
      </c>
      <c r="O33" s="117">
        <f t="shared" si="23"/>
        <v>-2.042850024912805E-2</v>
      </c>
      <c r="P33" s="117">
        <f t="shared" si="23"/>
        <v>-2.3587324376986976E-2</v>
      </c>
      <c r="Q33" s="117">
        <f t="shared" si="23"/>
        <v>-3.5791859476815562E-2</v>
      </c>
      <c r="R33" s="117">
        <f t="shared" si="23"/>
        <v>4.342512983895605E-2</v>
      </c>
      <c r="S33" s="117">
        <f t="shared" si="23"/>
        <v>0.13829546739007573</v>
      </c>
      <c r="T33" s="117">
        <f t="shared" si="23"/>
        <v>0.26656863774813572</v>
      </c>
      <c r="U33" s="117">
        <f t="shared" si="23"/>
        <v>0.21508325171400589</v>
      </c>
      <c r="V33" s="117">
        <f t="shared" si="23"/>
        <v>1.3551949138363727E-2</v>
      </c>
      <c r="W33" s="117">
        <f t="shared" si="23"/>
        <v>0.73859291991460208</v>
      </c>
      <c r="X33" s="117">
        <f t="shared" si="23"/>
        <v>1.0431627829836636</v>
      </c>
      <c r="Y33" s="117">
        <f t="shared" si="23"/>
        <v>0.63029985490891505</v>
      </c>
      <c r="Z33" s="117">
        <f t="shared" si="23"/>
        <v>0.42002310993727304</v>
      </c>
      <c r="AA33" s="117">
        <f t="shared" si="23"/>
        <v>-3.378359082731245E-2</v>
      </c>
      <c r="AB33" s="117">
        <f t="shared" si="23"/>
        <v>-0.36507904296121924</v>
      </c>
      <c r="AC33" s="117">
        <f t="shared" si="23"/>
        <v>0.18528590146102691</v>
      </c>
      <c r="AD33" s="117">
        <f t="shared" si="23"/>
        <v>0.18067422260970648</v>
      </c>
      <c r="AE33" s="117">
        <f t="shared" si="23"/>
        <v>0.15868652834426908</v>
      </c>
      <c r="AF33" s="117">
        <f t="shared" si="23"/>
        <v>0.17767762968645123</v>
      </c>
      <c r="AG33" s="117">
        <f t="shared" si="23"/>
        <v>-0.13208609685896633</v>
      </c>
      <c r="AH33" s="117">
        <f t="shared" si="23"/>
        <v>5.2698944051985136E-2</v>
      </c>
      <c r="AI33" s="117">
        <f t="shared" si="23"/>
        <v>7.5172818406754591E-2</v>
      </c>
      <c r="AJ33" s="117">
        <f t="shared" si="23"/>
        <v>0.24417847256147207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33.594144045109473</v>
      </c>
      <c r="D36" s="118">
        <f t="shared" ref="D36:AE36" si="24">D8/D$6*100</f>
        <v>35.212849237413955</v>
      </c>
      <c r="E36" s="118">
        <f t="shared" si="24"/>
        <v>34.153355918944875</v>
      </c>
      <c r="F36" s="118">
        <f t="shared" si="24"/>
        <v>33.946564287393244</v>
      </c>
      <c r="G36" s="118">
        <f t="shared" si="24"/>
        <v>33.317865685575867</v>
      </c>
      <c r="H36" s="118">
        <f t="shared" si="24"/>
        <v>34.274262089234703</v>
      </c>
      <c r="I36" s="118">
        <f t="shared" si="24"/>
        <v>32.143567056233145</v>
      </c>
      <c r="J36" s="118">
        <f t="shared" si="24"/>
        <v>30.582995335858438</v>
      </c>
      <c r="K36" s="118">
        <f t="shared" si="24"/>
        <v>30.644326734838668</v>
      </c>
      <c r="L36" s="118">
        <f t="shared" si="24"/>
        <v>32.179305853742918</v>
      </c>
      <c r="M36" s="118">
        <f t="shared" si="24"/>
        <v>32.806785832679978</v>
      </c>
      <c r="N36" s="118">
        <f t="shared" si="24"/>
        <v>32.493921320060679</v>
      </c>
      <c r="O36" s="118">
        <f t="shared" si="24"/>
        <v>31.610735232863142</v>
      </c>
      <c r="P36" s="118">
        <f t="shared" si="24"/>
        <v>34.577332422746146</v>
      </c>
      <c r="Q36" s="118">
        <f t="shared" si="24"/>
        <v>28.424651730332506</v>
      </c>
      <c r="R36" s="118">
        <f t="shared" si="24"/>
        <v>28.200860318325923</v>
      </c>
      <c r="S36" s="118">
        <f t="shared" si="24"/>
        <v>25.746608760924349</v>
      </c>
      <c r="T36" s="118">
        <f t="shared" si="24"/>
        <v>24.285849922460994</v>
      </c>
      <c r="U36" s="118">
        <f t="shared" si="24"/>
        <v>23.141497774487277</v>
      </c>
      <c r="V36" s="118">
        <f t="shared" si="24"/>
        <v>20.825760879280413</v>
      </c>
      <c r="W36" s="118">
        <f t="shared" si="24"/>
        <v>21.962571557502343</v>
      </c>
      <c r="X36" s="118">
        <f t="shared" si="24"/>
        <v>21.748296144150871</v>
      </c>
      <c r="Y36" s="118">
        <f t="shared" si="24"/>
        <v>21.629087757032249</v>
      </c>
      <c r="Z36" s="118">
        <f t="shared" si="24"/>
        <v>21.115746931142994</v>
      </c>
      <c r="AA36" s="118">
        <f t="shared" si="24"/>
        <v>21.007453705025846</v>
      </c>
      <c r="AB36" s="118">
        <f t="shared" si="24"/>
        <v>22.670409882088713</v>
      </c>
      <c r="AC36" s="118">
        <f t="shared" si="24"/>
        <v>26.655658468839878</v>
      </c>
      <c r="AD36" s="118">
        <f t="shared" si="24"/>
        <v>27.6798272657654</v>
      </c>
      <c r="AE36" s="118">
        <f t="shared" si="24"/>
        <v>24.742738458633603</v>
      </c>
      <c r="AF36" s="118">
        <f t="shared" ref="AF36:AI36" si="25">AF8/AF$6*100</f>
        <v>23.268599386279266</v>
      </c>
      <c r="AG36" s="118">
        <f t="shared" si="25"/>
        <v>24.24236992780682</v>
      </c>
      <c r="AH36" s="118">
        <f t="shared" si="25"/>
        <v>23.976557032890135</v>
      </c>
      <c r="AI36" s="118">
        <f t="shared" si="25"/>
        <v>23.539918279464658</v>
      </c>
      <c r="AJ36" s="118">
        <f t="shared" ref="AJ36" si="26">AJ8/AJ$6*100</f>
        <v>24.063171846223792</v>
      </c>
    </row>
    <row r="37" spans="2:36">
      <c r="B37" s="106" t="s">
        <v>276</v>
      </c>
      <c r="C37" s="119">
        <f>C36-C38</f>
        <v>17.837512771103032</v>
      </c>
      <c r="D37" s="119">
        <f t="shared" ref="D37:AE37" si="27">D36-D38</f>
        <v>16.385477122418681</v>
      </c>
      <c r="E37" s="119">
        <f t="shared" si="27"/>
        <v>16.164433988852903</v>
      </c>
      <c r="F37" s="119">
        <f t="shared" si="27"/>
        <v>15.971166653608083</v>
      </c>
      <c r="G37" s="119">
        <f t="shared" si="27"/>
        <v>17.88391530358021</v>
      </c>
      <c r="H37" s="119">
        <f t="shared" si="27"/>
        <v>17.745499607946357</v>
      </c>
      <c r="I37" s="119">
        <f t="shared" si="27"/>
        <v>16.620710393932747</v>
      </c>
      <c r="J37" s="119">
        <f t="shared" si="27"/>
        <v>13.979903497435394</v>
      </c>
      <c r="K37" s="119">
        <f t="shared" si="27"/>
        <v>16.531442867277974</v>
      </c>
      <c r="L37" s="119">
        <f t="shared" si="27"/>
        <v>16.094486105882236</v>
      </c>
      <c r="M37" s="119">
        <f t="shared" si="27"/>
        <v>14.861373478633787</v>
      </c>
      <c r="N37" s="119">
        <f t="shared" si="27"/>
        <v>14.79197406429892</v>
      </c>
      <c r="O37" s="119">
        <f t="shared" si="27"/>
        <v>15.378423712976616</v>
      </c>
      <c r="P37" s="119">
        <f t="shared" si="27"/>
        <v>16.513861272444867</v>
      </c>
      <c r="Q37" s="119">
        <f t="shared" si="27"/>
        <v>14.445141172084192</v>
      </c>
      <c r="R37" s="119">
        <f t="shared" si="27"/>
        <v>12.399327698261866</v>
      </c>
      <c r="S37" s="119">
        <f t="shared" si="27"/>
        <v>13.406787839794115</v>
      </c>
      <c r="T37" s="119">
        <f t="shared" si="27"/>
        <v>11.739722125518247</v>
      </c>
      <c r="U37" s="119">
        <f t="shared" si="27"/>
        <v>11.055887063709543</v>
      </c>
      <c r="V37" s="119">
        <f t="shared" si="27"/>
        <v>10.288967555137848</v>
      </c>
      <c r="W37" s="119">
        <f t="shared" si="27"/>
        <v>9.3467151473913255</v>
      </c>
      <c r="X37" s="119">
        <f t="shared" si="27"/>
        <v>7.6840631126878876</v>
      </c>
      <c r="Y37" s="119">
        <f t="shared" si="27"/>
        <v>8.8676505434815631</v>
      </c>
      <c r="Z37" s="119">
        <f t="shared" si="27"/>
        <v>9.7716830707671907</v>
      </c>
      <c r="AA37" s="119">
        <f t="shared" si="27"/>
        <v>9.3801634348239382</v>
      </c>
      <c r="AB37" s="119">
        <f t="shared" si="27"/>
        <v>10.398203256597416</v>
      </c>
      <c r="AC37" s="119">
        <f t="shared" si="27"/>
        <v>9.6661454175642767</v>
      </c>
      <c r="AD37" s="119">
        <f t="shared" si="27"/>
        <v>12.748804662419991</v>
      </c>
      <c r="AE37" s="119">
        <f t="shared" si="27"/>
        <v>10.459721541636135</v>
      </c>
      <c r="AF37" s="119">
        <f t="shared" ref="AF37:AI37" si="28">AF36-AF38</f>
        <v>9.8287590395055933</v>
      </c>
      <c r="AG37" s="119">
        <f t="shared" si="28"/>
        <v>10.264177246701516</v>
      </c>
      <c r="AH37" s="119">
        <f t="shared" si="28"/>
        <v>9.9775749093453818</v>
      </c>
      <c r="AI37" s="119">
        <f t="shared" si="28"/>
        <v>9.6751567941409142</v>
      </c>
      <c r="AJ37" s="119">
        <f t="shared" ref="AJ37" si="29">AJ36-AJ38</f>
        <v>10.145985682692086</v>
      </c>
    </row>
    <row r="38" spans="2:36">
      <c r="B38" s="106" t="s">
        <v>277</v>
      </c>
      <c r="C38" s="119">
        <f>C11/C6*100</f>
        <v>15.756631274006441</v>
      </c>
      <c r="D38" s="119">
        <f t="shared" ref="D38:AD38" si="30">D11/D6*100</f>
        <v>18.827372114995274</v>
      </c>
      <c r="E38" s="119">
        <f t="shared" si="30"/>
        <v>17.988921930091973</v>
      </c>
      <c r="F38" s="119">
        <f t="shared" si="30"/>
        <v>17.97539763378516</v>
      </c>
      <c r="G38" s="119">
        <f t="shared" si="30"/>
        <v>15.433950381995659</v>
      </c>
      <c r="H38" s="119">
        <f t="shared" si="30"/>
        <v>16.528762481288346</v>
      </c>
      <c r="I38" s="119">
        <f t="shared" si="30"/>
        <v>15.522856662300397</v>
      </c>
      <c r="J38" s="119">
        <f t="shared" si="30"/>
        <v>16.603091838423044</v>
      </c>
      <c r="K38" s="119">
        <f t="shared" si="30"/>
        <v>14.112883867560692</v>
      </c>
      <c r="L38" s="119">
        <f t="shared" si="30"/>
        <v>16.084819747860681</v>
      </c>
      <c r="M38" s="119">
        <f t="shared" si="30"/>
        <v>17.945412354046191</v>
      </c>
      <c r="N38" s="119">
        <f t="shared" si="30"/>
        <v>17.701947255761759</v>
      </c>
      <c r="O38" s="119">
        <f t="shared" si="30"/>
        <v>16.232311519886526</v>
      </c>
      <c r="P38" s="119">
        <f t="shared" si="30"/>
        <v>18.063471150301279</v>
      </c>
      <c r="Q38" s="119">
        <f t="shared" si="30"/>
        <v>13.979510558248315</v>
      </c>
      <c r="R38" s="119">
        <f t="shared" si="30"/>
        <v>15.801532620064057</v>
      </c>
      <c r="S38" s="119">
        <f t="shared" si="30"/>
        <v>12.339820921130235</v>
      </c>
      <c r="T38" s="119">
        <f t="shared" si="30"/>
        <v>12.546127796942747</v>
      </c>
      <c r="U38" s="119">
        <f t="shared" si="30"/>
        <v>12.085610710777734</v>
      </c>
      <c r="V38" s="119">
        <f t="shared" si="30"/>
        <v>10.536793324142565</v>
      </c>
      <c r="W38" s="119">
        <f t="shared" si="30"/>
        <v>12.615856410111018</v>
      </c>
      <c r="X38" s="119">
        <f t="shared" si="30"/>
        <v>14.064233031462983</v>
      </c>
      <c r="Y38" s="119">
        <f t="shared" si="30"/>
        <v>12.761437213550685</v>
      </c>
      <c r="Z38" s="119">
        <f t="shared" si="30"/>
        <v>11.344063860375803</v>
      </c>
      <c r="AA38" s="119">
        <f t="shared" si="30"/>
        <v>11.627290270201907</v>
      </c>
      <c r="AB38" s="119">
        <f t="shared" si="30"/>
        <v>12.272206625491297</v>
      </c>
      <c r="AC38" s="119">
        <f t="shared" si="30"/>
        <v>16.989513051275601</v>
      </c>
      <c r="AD38" s="119">
        <f t="shared" si="30"/>
        <v>14.93102260334541</v>
      </c>
      <c r="AE38" s="119">
        <f>AE11/AE6*100</f>
        <v>14.283016916997468</v>
      </c>
      <c r="AF38" s="119">
        <f>AF11/AF6*100</f>
        <v>13.439840346773673</v>
      </c>
      <c r="AG38" s="119">
        <f>AG11/AG6*100</f>
        <v>13.978192681105304</v>
      </c>
      <c r="AH38" s="119">
        <f t="shared" ref="AH38" si="31">AH11/AH6*100</f>
        <v>13.998982123544753</v>
      </c>
      <c r="AI38" s="119">
        <f>AI11/AI6*100</f>
        <v>13.864761485323744</v>
      </c>
      <c r="AJ38" s="119">
        <f>AJ11/AJ6*100</f>
        <v>13.917186163531706</v>
      </c>
    </row>
    <row r="39" spans="2:36">
      <c r="B39" s="106" t="s">
        <v>278</v>
      </c>
      <c r="C39" s="119">
        <f>C40-C38</f>
        <v>6.0680521966297221</v>
      </c>
      <c r="D39" s="119">
        <f t="shared" ref="D39:AE39" si="32">D40-D38</f>
        <v>5.5591847752733194</v>
      </c>
      <c r="E39" s="119">
        <f t="shared" si="32"/>
        <v>5.8502102302466952</v>
      </c>
      <c r="F39" s="119">
        <f t="shared" si="32"/>
        <v>5.0108386220585537</v>
      </c>
      <c r="G39" s="119">
        <f t="shared" si="32"/>
        <v>5.5749821845842771</v>
      </c>
      <c r="H39" s="119">
        <f t="shared" si="32"/>
        <v>5.6318643658874983</v>
      </c>
      <c r="I39" s="119">
        <f t="shared" si="32"/>
        <v>5.3781581133633356</v>
      </c>
      <c r="J39" s="119">
        <f t="shared" si="32"/>
        <v>4.7392686733356904</v>
      </c>
      <c r="K39" s="119">
        <f t="shared" si="32"/>
        <v>5.9647831351651224</v>
      </c>
      <c r="L39" s="119">
        <f t="shared" si="32"/>
        <v>5.9275124899520755</v>
      </c>
      <c r="M39" s="119">
        <f t="shared" si="32"/>
        <v>6.182285061801803</v>
      </c>
      <c r="N39" s="119">
        <f t="shared" si="32"/>
        <v>6.061015399322514</v>
      </c>
      <c r="O39" s="119">
        <f t="shared" si="32"/>
        <v>6.1759110200497567</v>
      </c>
      <c r="P39" s="119">
        <f t="shared" si="32"/>
        <v>6.7242431751288834</v>
      </c>
      <c r="Q39" s="119">
        <f t="shared" si="32"/>
        <v>5.2329424126360031</v>
      </c>
      <c r="R39" s="119">
        <f t="shared" si="32"/>
        <v>5.5558494727803254</v>
      </c>
      <c r="S39" s="119">
        <f t="shared" si="32"/>
        <v>4.9752215507402884</v>
      </c>
      <c r="T39" s="119">
        <f t="shared" si="32"/>
        <v>4.8495110295281183</v>
      </c>
      <c r="U39" s="119">
        <f t="shared" si="32"/>
        <v>4.3551617441884485</v>
      </c>
      <c r="V39" s="119">
        <f t="shared" si="32"/>
        <v>4.5231588441297781</v>
      </c>
      <c r="W39" s="119">
        <f t="shared" si="32"/>
        <v>3.624477568214413</v>
      </c>
      <c r="X39" s="119">
        <f t="shared" si="32"/>
        <v>2.7967510036411163</v>
      </c>
      <c r="Y39" s="119">
        <f t="shared" si="32"/>
        <v>2.891682413151301</v>
      </c>
      <c r="Z39" s="119">
        <f t="shared" si="32"/>
        <v>3.150592658871787</v>
      </c>
      <c r="AA39" s="119">
        <f t="shared" si="32"/>
        <v>3.2568652009481323</v>
      </c>
      <c r="AB39" s="119">
        <f t="shared" si="32"/>
        <v>3.5885457608085343</v>
      </c>
      <c r="AC39" s="119">
        <f t="shared" si="32"/>
        <v>3.6816954082692739</v>
      </c>
      <c r="AD39" s="119">
        <f t="shared" si="32"/>
        <v>4.5046507902722883</v>
      </c>
      <c r="AE39" s="119">
        <f t="shared" si="32"/>
        <v>3.647516847315444</v>
      </c>
      <c r="AF39" s="119">
        <f t="shared" ref="AF39:AI39" si="33">AF40-AF38</f>
        <v>3.7600051501040763</v>
      </c>
      <c r="AG39" s="119">
        <f t="shared" si="33"/>
        <v>3.8588000995767988</v>
      </c>
      <c r="AH39" s="119">
        <f t="shared" si="33"/>
        <v>3.9353250842928951</v>
      </c>
      <c r="AI39" s="119">
        <f t="shared" si="33"/>
        <v>3.9861189270305744</v>
      </c>
      <c r="AJ39" s="119">
        <f t="shared" ref="AJ39" si="34">AJ40-AJ38</f>
        <v>4.0445624282400807</v>
      </c>
    </row>
    <row r="40" spans="2:36">
      <c r="B40" s="106" t="s">
        <v>279</v>
      </c>
      <c r="C40" s="119">
        <f>C13/C6*100</f>
        <v>21.824683470636163</v>
      </c>
      <c r="D40" s="119">
        <f t="shared" ref="D40:AE40" si="35">D13/D6*100</f>
        <v>24.386556890268594</v>
      </c>
      <c r="E40" s="119">
        <f t="shared" si="35"/>
        <v>23.839132160338668</v>
      </c>
      <c r="F40" s="119">
        <f t="shared" si="35"/>
        <v>22.986236255843714</v>
      </c>
      <c r="G40" s="119">
        <f t="shared" si="35"/>
        <v>21.008932566579936</v>
      </c>
      <c r="H40" s="119">
        <f t="shared" si="35"/>
        <v>22.160626847175845</v>
      </c>
      <c r="I40" s="119">
        <f t="shared" si="35"/>
        <v>20.901014775663732</v>
      </c>
      <c r="J40" s="119">
        <f t="shared" si="35"/>
        <v>21.342360511758734</v>
      </c>
      <c r="K40" s="119">
        <f t="shared" si="35"/>
        <v>20.077667002725814</v>
      </c>
      <c r="L40" s="119">
        <f t="shared" si="35"/>
        <v>22.012332237812757</v>
      </c>
      <c r="M40" s="119">
        <f t="shared" si="35"/>
        <v>24.127697415847994</v>
      </c>
      <c r="N40" s="119">
        <f t="shared" si="35"/>
        <v>23.762962655084273</v>
      </c>
      <c r="O40" s="119">
        <f t="shared" si="35"/>
        <v>22.408222539936283</v>
      </c>
      <c r="P40" s="119">
        <f t="shared" si="35"/>
        <v>24.787714325430162</v>
      </c>
      <c r="Q40" s="119">
        <f t="shared" si="35"/>
        <v>19.212452970884318</v>
      </c>
      <c r="R40" s="119">
        <f t="shared" si="35"/>
        <v>21.357382092844382</v>
      </c>
      <c r="S40" s="119">
        <f t="shared" si="35"/>
        <v>17.315042471870523</v>
      </c>
      <c r="T40" s="119">
        <f t="shared" si="35"/>
        <v>17.395638826470865</v>
      </c>
      <c r="U40" s="119">
        <f t="shared" si="35"/>
        <v>16.440772454966183</v>
      </c>
      <c r="V40" s="119">
        <f t="shared" si="35"/>
        <v>15.059952168272343</v>
      </c>
      <c r="W40" s="119">
        <f t="shared" si="35"/>
        <v>16.240333978325431</v>
      </c>
      <c r="X40" s="119">
        <f t="shared" si="35"/>
        <v>16.860984035104099</v>
      </c>
      <c r="Y40" s="119">
        <f t="shared" si="35"/>
        <v>15.653119626701987</v>
      </c>
      <c r="Z40" s="119">
        <f t="shared" si="35"/>
        <v>14.49465651924759</v>
      </c>
      <c r="AA40" s="119">
        <f t="shared" si="35"/>
        <v>14.88415547115004</v>
      </c>
      <c r="AB40" s="119">
        <f>AB13/AB6*100</f>
        <v>15.860752386299831</v>
      </c>
      <c r="AC40" s="119">
        <f t="shared" si="35"/>
        <v>20.671208459544875</v>
      </c>
      <c r="AD40" s="119">
        <f t="shared" si="35"/>
        <v>19.435673393617698</v>
      </c>
      <c r="AE40" s="119">
        <f t="shared" si="35"/>
        <v>17.930533764312912</v>
      </c>
      <c r="AF40" s="119">
        <f t="shared" ref="AF40:AI40" si="36">AF13/AF6*100</f>
        <v>17.199845496877749</v>
      </c>
      <c r="AG40" s="119">
        <f t="shared" si="36"/>
        <v>17.836992780682102</v>
      </c>
      <c r="AH40" s="119">
        <f t="shared" si="36"/>
        <v>17.934307207837648</v>
      </c>
      <c r="AI40" s="119">
        <f t="shared" si="36"/>
        <v>17.850880412354318</v>
      </c>
      <c r="AJ40" s="119">
        <f t="shared" ref="AJ40" si="37">AJ13/AJ6*100</f>
        <v>17.961748591771787</v>
      </c>
    </row>
    <row r="41" spans="2:36">
      <c r="B41" s="106" t="s">
        <v>280</v>
      </c>
      <c r="C41" s="119">
        <f>C22/C6*100</f>
        <v>10.385654979760227</v>
      </c>
      <c r="D41" s="119">
        <f t="shared" ref="D41:AE41" si="38">D22/D6*100</f>
        <v>12.122553650965044</v>
      </c>
      <c r="E41" s="119">
        <f t="shared" si="38"/>
        <v>11.926468304411095</v>
      </c>
      <c r="F41" s="119">
        <f t="shared" si="38"/>
        <v>11.346339679803599</v>
      </c>
      <c r="G41" s="119">
        <f t="shared" si="38"/>
        <v>9.7473801671610794</v>
      </c>
      <c r="H41" s="119">
        <f t="shared" si="38"/>
        <v>10.153367000597676</v>
      </c>
      <c r="I41" s="119">
        <f t="shared" si="38"/>
        <v>10.106982125473367</v>
      </c>
      <c r="J41" s="119">
        <f t="shared" si="38"/>
        <v>10.358597806109444</v>
      </c>
      <c r="K41" s="119">
        <f t="shared" si="38"/>
        <v>9.6694351539204231</v>
      </c>
      <c r="L41" s="119">
        <f t="shared" si="38"/>
        <v>10.030118336572411</v>
      </c>
      <c r="M41" s="119">
        <f t="shared" si="38"/>
        <v>11.206411180627542</v>
      </c>
      <c r="N41" s="119">
        <f t="shared" si="38"/>
        <v>11.882000872836093</v>
      </c>
      <c r="O41" s="119">
        <f t="shared" si="38"/>
        <v>9.9421360141395265</v>
      </c>
      <c r="P41" s="119">
        <f t="shared" si="38"/>
        <v>11.45466303237621</v>
      </c>
      <c r="Q41" s="119">
        <f t="shared" si="38"/>
        <v>8.88341863539301</v>
      </c>
      <c r="R41" s="119">
        <f t="shared" si="38"/>
        <v>9.7788973763139797</v>
      </c>
      <c r="S41" s="119">
        <f t="shared" si="38"/>
        <v>7.9448057170431312</v>
      </c>
      <c r="T41" s="119">
        <f t="shared" si="38"/>
        <v>8.0020255087508296</v>
      </c>
      <c r="U41" s="119">
        <f t="shared" si="38"/>
        <v>7.8894352300581376</v>
      </c>
      <c r="V41" s="119">
        <f t="shared" si="38"/>
        <v>6.7376107429085268</v>
      </c>
      <c r="W41" s="119">
        <f t="shared" si="38"/>
        <v>8.6117076697356953</v>
      </c>
      <c r="X41" s="119">
        <f t="shared" si="38"/>
        <v>9.597049761926991</v>
      </c>
      <c r="Y41" s="119">
        <f>Y22/Y6*100</f>
        <v>8.865422745012264</v>
      </c>
      <c r="Z41" s="119">
        <f t="shared" si="38"/>
        <v>7.4044658027285433</v>
      </c>
      <c r="AA41" s="119">
        <f t="shared" si="38"/>
        <v>7.5442754974236372</v>
      </c>
      <c r="AB41" s="119">
        <f t="shared" si="38"/>
        <v>7.7259966311061206</v>
      </c>
      <c r="AC41" s="119">
        <f t="shared" si="38"/>
        <v>11.362865922337528</v>
      </c>
      <c r="AD41" s="119">
        <f t="shared" si="38"/>
        <v>9.5583120670398412</v>
      </c>
      <c r="AE41" s="119">
        <f t="shared" si="38"/>
        <v>9.3877422574278793</v>
      </c>
      <c r="AF41" s="119">
        <f t="shared" ref="AF41:AI41" si="39">AF22/AF6*100</f>
        <v>8.6875818115491086</v>
      </c>
      <c r="AG41" s="119">
        <f t="shared" si="39"/>
        <v>9.0206621857107283</v>
      </c>
      <c r="AH41" s="119">
        <f t="shared" si="39"/>
        <v>9.2752003944271255</v>
      </c>
      <c r="AI41" s="119">
        <f t="shared" si="39"/>
        <v>9.7194016947631976</v>
      </c>
      <c r="AJ41" s="119">
        <f t="shared" ref="AJ41" si="40">AJ22/AJ6*100</f>
        <v>9.0860579627503402</v>
      </c>
    </row>
    <row r="42" spans="2:36">
      <c r="B42" s="108" t="s">
        <v>281</v>
      </c>
      <c r="C42" s="120">
        <f>C23/C6*100</f>
        <v>10.386301617888599</v>
      </c>
      <c r="D42" s="120">
        <f t="shared" ref="D42:AE42" si="41">D23/D6*100</f>
        <v>11.99028208935079</v>
      </c>
      <c r="E42" s="120">
        <f t="shared" si="41"/>
        <v>11.75621343978097</v>
      </c>
      <c r="F42" s="120">
        <f t="shared" si="41"/>
        <v>11.21679855833268</v>
      </c>
      <c r="G42" s="120">
        <f t="shared" si="41"/>
        <v>9.6971103119493094</v>
      </c>
      <c r="H42" s="120">
        <f t="shared" si="41"/>
        <v>10.089761094021593</v>
      </c>
      <c r="I42" s="120">
        <f t="shared" si="41"/>
        <v>10.01371042961045</v>
      </c>
      <c r="J42" s="120">
        <f t="shared" si="41"/>
        <v>10.342499139168504</v>
      </c>
      <c r="K42" s="120">
        <f t="shared" si="41"/>
        <v>9.6352958120629228</v>
      </c>
      <c r="L42" s="120">
        <f t="shared" si="41"/>
        <v>9.9217533755939726</v>
      </c>
      <c r="M42" s="120">
        <f t="shared" si="41"/>
        <v>11.143793772988218</v>
      </c>
      <c r="N42" s="120">
        <f t="shared" si="41"/>
        <v>11.90434132047632</v>
      </c>
      <c r="O42" s="120">
        <f t="shared" si="41"/>
        <v>9.959585270576051</v>
      </c>
      <c r="P42" s="120">
        <f t="shared" si="41"/>
        <v>11.508452142801023</v>
      </c>
      <c r="Q42" s="120">
        <f t="shared" si="41"/>
        <v>8.6516625427922591</v>
      </c>
      <c r="R42" s="120">
        <f t="shared" si="41"/>
        <v>9.729654936656317</v>
      </c>
      <c r="S42" s="120">
        <f t="shared" si="41"/>
        <v>7.7134891273543351</v>
      </c>
      <c r="T42" s="120">
        <f t="shared" si="41"/>
        <v>7.6330031332088488</v>
      </c>
      <c r="U42" s="120">
        <f t="shared" si="41"/>
        <v>7.3186774938573489</v>
      </c>
      <c r="V42" s="120">
        <f t="shared" si="41"/>
        <v>6.5631847371828034</v>
      </c>
      <c r="W42" s="120">
        <f t="shared" si="41"/>
        <v>8.2731458839817513</v>
      </c>
      <c r="X42" s="120">
        <f t="shared" si="41"/>
        <v>9.2011950331434971</v>
      </c>
      <c r="Y42" s="120">
        <f t="shared" si="41"/>
        <v>8.1924250801501142</v>
      </c>
      <c r="Z42" s="120">
        <f t="shared" si="41"/>
        <v>6.9188776177023543</v>
      </c>
      <c r="AA42" s="120">
        <f t="shared" si="41"/>
        <v>6.9017147193335324</v>
      </c>
      <c r="AB42" s="120">
        <f t="shared" si="41"/>
        <v>7.0268388545760816</v>
      </c>
      <c r="AC42" s="120">
        <f t="shared" si="41"/>
        <v>10.486073900729384</v>
      </c>
      <c r="AD42" s="120">
        <f t="shared" si="41"/>
        <v>8.9147278316718932</v>
      </c>
      <c r="AE42" s="120">
        <f t="shared" si="41"/>
        <v>8.8120788171139051</v>
      </c>
      <c r="AF42" s="120">
        <f t="shared" ref="AF42:AI42" si="42">AF23/AF6*100</f>
        <v>7.9066972811742247</v>
      </c>
      <c r="AG42" s="120">
        <f t="shared" si="42"/>
        <v>8.2873786407766996</v>
      </c>
      <c r="AH42" s="120">
        <f t="shared" si="42"/>
        <v>8.5024492652204344</v>
      </c>
      <c r="AI42" s="120">
        <f t="shared" si="42"/>
        <v>8.5941131853881725</v>
      </c>
      <c r="AJ42" s="120">
        <f t="shared" ref="AJ42" si="43">AJ23/AJ6*100</f>
        <v>8.8313824909649927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+'Enaex cons-BS'!Q5</f>
        <v>118384</v>
      </c>
      <c r="G45" s="122">
        <f>+'Enaex cons-BS'!R5</f>
        <v>139142</v>
      </c>
      <c r="H45" s="122">
        <f>+'Enaex cons-BS'!S5</f>
        <v>106046</v>
      </c>
      <c r="I45" s="122">
        <f>+'Enaex cons-BS'!T5</f>
        <v>98143</v>
      </c>
      <c r="J45" s="122">
        <f>+'Enaex cons-BS'!U5</f>
        <v>98868</v>
      </c>
      <c r="K45" s="122">
        <f>+'Enaex cons-BS'!V5</f>
        <v>114094</v>
      </c>
      <c r="L45" s="122">
        <f>+'Enaex cons-BS'!W5</f>
        <v>113415</v>
      </c>
      <c r="M45" s="122">
        <f>+'Enaex cons-BS'!X5</f>
        <v>118357</v>
      </c>
      <c r="N45" s="122">
        <f>+'Enaex cons-BS'!Y5</f>
        <v>116331</v>
      </c>
      <c r="O45" s="122">
        <f>+'Enaex cons-BS'!Z5</f>
        <v>134592</v>
      </c>
      <c r="P45" s="122">
        <f>+'Enaex cons-BS'!AA5</f>
        <v>177854</v>
      </c>
      <c r="Q45" s="122">
        <f>+'Enaex cons-BS'!AB5</f>
        <v>209816</v>
      </c>
      <c r="R45" s="122">
        <f>+'Enaex cons-BS'!AC5</f>
        <v>215465</v>
      </c>
      <c r="S45" s="122">
        <f>+'Enaex cons-BS'!AD5</f>
        <v>179752</v>
      </c>
      <c r="T45" s="122">
        <f>+'Enaex cons-BS'!AE5</f>
        <v>156923</v>
      </c>
      <c r="U45" s="122">
        <f>+'Enaex cons-BS'!AF5</f>
        <v>165792</v>
      </c>
      <c r="V45" s="122">
        <f>+'Enaex cons-BS'!AG5</f>
        <v>149764</v>
      </c>
      <c r="W45" s="122">
        <f>+'Enaex cons-BS'!AH5</f>
        <v>138008</v>
      </c>
      <c r="X45" s="122">
        <f>+'Enaex cons-BS'!AI5</f>
        <v>129074</v>
      </c>
      <c r="Y45" s="122">
        <f>+'Enaex cons-BS'!AJ5</f>
        <v>163368</v>
      </c>
      <c r="Z45" s="122">
        <f>+'Enaex cons-BS'!AK5</f>
        <v>208465</v>
      </c>
      <c r="AA45" s="122">
        <f>+'Enaex cons-BS'!AL5</f>
        <v>170974</v>
      </c>
      <c r="AB45" s="122">
        <f>+'Enaex cons-BS'!AM5</f>
        <v>193508</v>
      </c>
      <c r="AC45" s="122">
        <f>+'Enaex cons-BS'!AN5</f>
        <v>238561</v>
      </c>
      <c r="AD45" s="122">
        <f>+'Enaex cons-BS'!AO5</f>
        <v>244571</v>
      </c>
      <c r="AE45" s="122">
        <f>+'Enaex cons-BS'!AP5</f>
        <v>218901</v>
      </c>
      <c r="AF45" s="122">
        <f>+'Enaex cons-BS'!AQ5</f>
        <v>177872</v>
      </c>
      <c r="AG45" s="122">
        <f>+'Enaex cons-BS'!AR5</f>
        <v>218522</v>
      </c>
      <c r="AH45" s="122">
        <f>+'Enaex cons-BS'!AS5</f>
        <v>252567</v>
      </c>
      <c r="AI45" s="122">
        <f>+'Enaex cons-BS'!AT5</f>
        <v>271138</v>
      </c>
      <c r="AJ45" s="122">
        <f>+'Enaex cons-BS'!AU5</f>
        <v>240709</v>
      </c>
    </row>
    <row r="46" spans="2:36">
      <c r="B46" s="121" t="s">
        <v>284</v>
      </c>
      <c r="C46" s="122"/>
      <c r="D46" s="122"/>
      <c r="E46" s="122"/>
      <c r="F46" s="122">
        <f>+'Enaex cons-BS'!Q8+'Enaex cons-BS'!Q9</f>
        <v>184566</v>
      </c>
      <c r="G46" s="122">
        <f>+'Enaex cons-BS'!R8+'Enaex cons-BS'!R9</f>
        <v>184155</v>
      </c>
      <c r="H46" s="122">
        <f>+'Enaex cons-BS'!S8+'Enaex cons-BS'!S9</f>
        <v>174985</v>
      </c>
      <c r="I46" s="122">
        <f>+'Enaex cons-BS'!T8+'Enaex cons-BS'!T9</f>
        <v>198916</v>
      </c>
      <c r="J46" s="122">
        <f>+'Enaex cons-BS'!U8+'Enaex cons-BS'!U9</f>
        <v>210678</v>
      </c>
      <c r="K46" s="122">
        <f>+'Enaex cons-BS'!V8+'Enaex cons-BS'!V9</f>
        <v>203003</v>
      </c>
      <c r="L46" s="122">
        <f>+'Enaex cons-BS'!W8+'Enaex cons-BS'!W9</f>
        <v>200817</v>
      </c>
      <c r="M46" s="122">
        <f>+'Enaex cons-BS'!X8+'Enaex cons-BS'!X9</f>
        <v>200198</v>
      </c>
      <c r="N46" s="122">
        <f>+'Enaex cons-BS'!Y8+'Enaex cons-BS'!Y9</f>
        <v>202667</v>
      </c>
      <c r="O46" s="122">
        <f>+'Enaex cons-BS'!Z8+'Enaex cons-BS'!Z9</f>
        <v>196877</v>
      </c>
      <c r="P46" s="122">
        <f>+'Enaex cons-BS'!AA8+'Enaex cons-BS'!AA9</f>
        <v>184237</v>
      </c>
      <c r="Q46" s="122">
        <f>+'Enaex cons-BS'!AB8+'Enaex cons-BS'!AB9</f>
        <v>207031</v>
      </c>
      <c r="R46" s="122">
        <f>+'Enaex cons-BS'!AC8+'Enaex cons-BS'!AC9</f>
        <v>202387</v>
      </c>
      <c r="S46" s="122">
        <f>+'Enaex cons-BS'!AD8+'Enaex cons-BS'!AD9</f>
        <v>245795</v>
      </c>
      <c r="T46" s="122">
        <f>+'Enaex cons-BS'!AE8+'Enaex cons-BS'!AE9</f>
        <v>285393</v>
      </c>
      <c r="U46" s="122">
        <f>+'Enaex cons-BS'!AF8+'Enaex cons-BS'!AF9</f>
        <v>290363</v>
      </c>
      <c r="V46" s="122">
        <f>+'Enaex cons-BS'!AG8+'Enaex cons-BS'!AG9</f>
        <v>290895</v>
      </c>
      <c r="W46" s="122">
        <f>+'Enaex cons-BS'!AH8+'Enaex cons-BS'!AH9</f>
        <v>370745</v>
      </c>
      <c r="X46" s="122">
        <f>+'Enaex cons-BS'!AI8+'Enaex cons-BS'!AI9</f>
        <v>421554</v>
      </c>
      <c r="Y46" s="122">
        <f>+'Enaex cons-BS'!AJ8+'Enaex cons-BS'!AJ9</f>
        <v>383689</v>
      </c>
      <c r="Z46" s="122">
        <f>+'Enaex cons-BS'!AK8+'Enaex cons-BS'!AK9</f>
        <v>454032</v>
      </c>
      <c r="AA46" s="122">
        <f>+'Enaex cons-BS'!AL8+'Enaex cons-BS'!AL9</f>
        <v>452866</v>
      </c>
      <c r="AB46" s="122">
        <f>+'Enaex cons-BS'!AM8+'Enaex cons-BS'!AM9</f>
        <v>371608</v>
      </c>
      <c r="AC46" s="122">
        <f>+'Enaex cons-BS'!AN8+'Enaex cons-BS'!AN9</f>
        <v>382148</v>
      </c>
      <c r="AD46" s="122">
        <f>+'Enaex cons-BS'!AO8+'Enaex cons-BS'!AO9</f>
        <v>433146</v>
      </c>
      <c r="AE46" s="122">
        <f>+'Enaex cons-BS'!AP8+'Enaex cons-BS'!AP9</f>
        <v>401891</v>
      </c>
      <c r="AF46" s="122">
        <f>+'Enaex cons-BS'!AQ8+'Enaex cons-BS'!AQ9</f>
        <v>425699</v>
      </c>
      <c r="AG46" s="122">
        <f>+'Enaex cons-BS'!AR8+'Enaex cons-BS'!AR9</f>
        <v>452664</v>
      </c>
      <c r="AH46" s="122">
        <f>+'Enaex cons-BS'!AS8+'Enaex cons-BS'!AS9</f>
        <v>420738</v>
      </c>
      <c r="AI46" s="122">
        <f>+'Enaex cons-BS'!AT8+'Enaex cons-BS'!AT9</f>
        <v>436796</v>
      </c>
      <c r="AJ46" s="122">
        <f>+'Enaex cons-BS'!AU8+'Enaex cons-BS'!AU9</f>
        <v>461790</v>
      </c>
    </row>
    <row r="47" spans="2:36">
      <c r="B47" s="121" t="s">
        <v>285</v>
      </c>
      <c r="C47" s="122"/>
      <c r="D47" s="122"/>
      <c r="E47" s="122"/>
      <c r="F47" s="122">
        <f>+'Enaex cons-BS'!Q10</f>
        <v>108060</v>
      </c>
      <c r="G47" s="122">
        <f>+'Enaex cons-BS'!R10</f>
        <v>108123</v>
      </c>
      <c r="H47" s="122">
        <f>+'Enaex cons-BS'!S10</f>
        <v>127545</v>
      </c>
      <c r="I47" s="122">
        <f>+'Enaex cons-BS'!T10</f>
        <v>125860</v>
      </c>
      <c r="J47" s="122">
        <f>+'Enaex cons-BS'!U10</f>
        <v>118933</v>
      </c>
      <c r="K47" s="122">
        <f>+'Enaex cons-BS'!V10</f>
        <v>118263</v>
      </c>
      <c r="L47" s="122">
        <f>+'Enaex cons-BS'!W10</f>
        <v>114185</v>
      </c>
      <c r="M47" s="122">
        <f>+'Enaex cons-BS'!X10</f>
        <v>110200</v>
      </c>
      <c r="N47" s="122">
        <f>+'Enaex cons-BS'!Y10</f>
        <v>109101</v>
      </c>
      <c r="O47" s="122">
        <f>+'Enaex cons-BS'!Z10</f>
        <v>104505</v>
      </c>
      <c r="P47" s="122">
        <f>+'Enaex cons-BS'!AA10</f>
        <v>128838</v>
      </c>
      <c r="Q47" s="122">
        <f>+'Enaex cons-BS'!AB10</f>
        <v>123131</v>
      </c>
      <c r="R47" s="122">
        <f>+'Enaex cons-BS'!AC10</f>
        <v>132430</v>
      </c>
      <c r="S47" s="122">
        <f>+'Enaex cons-BS'!AD10</f>
        <v>137258</v>
      </c>
      <c r="T47" s="122">
        <f>+'Enaex cons-BS'!AE10</f>
        <v>146251</v>
      </c>
      <c r="U47" s="122">
        <f>+'Enaex cons-BS'!AF10</f>
        <v>160932</v>
      </c>
      <c r="V47" s="122">
        <f>+'Enaex cons-BS'!AG10</f>
        <v>184967</v>
      </c>
      <c r="W47" s="122">
        <f>+'Enaex cons-BS'!AH10</f>
        <v>212325</v>
      </c>
      <c r="X47" s="122">
        <f>+'Enaex cons-BS'!AI10</f>
        <v>220724</v>
      </c>
      <c r="Y47" s="122">
        <f>+'Enaex cons-BS'!AJ10</f>
        <v>227895</v>
      </c>
      <c r="Z47" s="122">
        <f>+'Enaex cons-BS'!AK10</f>
        <v>241529</v>
      </c>
      <c r="AA47" s="122">
        <f>+'Enaex cons-BS'!AL10</f>
        <v>244056</v>
      </c>
      <c r="AB47" s="122">
        <f>+'Enaex cons-BS'!AM10</f>
        <v>230339</v>
      </c>
      <c r="AC47" s="122">
        <f>+'Enaex cons-BS'!AN10</f>
        <v>212641</v>
      </c>
      <c r="AD47" s="122">
        <f>+'Enaex cons-BS'!AO10</f>
        <v>228101</v>
      </c>
      <c r="AE47" s="122">
        <f>+'Enaex cons-BS'!AP10</f>
        <v>239833</v>
      </c>
      <c r="AF47" s="122">
        <f>+'Enaex cons-BS'!AQ10</f>
        <v>240484</v>
      </c>
      <c r="AG47" s="122">
        <f>+'Enaex cons-BS'!AR10</f>
        <v>230287</v>
      </c>
      <c r="AH47" s="122">
        <f>+'Enaex cons-BS'!AS10</f>
        <v>247843</v>
      </c>
      <c r="AI47" s="122">
        <f>+'Enaex cons-BS'!AT10</f>
        <v>288381</v>
      </c>
      <c r="AJ47" s="122">
        <f>+'Enaex cons-BS'!AU10</f>
        <v>292214</v>
      </c>
    </row>
    <row r="48" spans="2:36">
      <c r="B48" s="121" t="s">
        <v>286</v>
      </c>
      <c r="C48" s="122"/>
      <c r="D48" s="122"/>
      <c r="E48" s="122"/>
      <c r="F48" s="122">
        <f>+F49-F45-F46-F47</f>
        <v>24272</v>
      </c>
      <c r="G48" s="122">
        <f t="shared" ref="G48:AE48" si="44">+G49-G45-G46-G47</f>
        <v>32084</v>
      </c>
      <c r="H48" s="122">
        <f t="shared" si="44"/>
        <v>28294</v>
      </c>
      <c r="I48" s="122">
        <f t="shared" si="44"/>
        <v>34033</v>
      </c>
      <c r="J48" s="122">
        <f t="shared" si="44"/>
        <v>7445</v>
      </c>
      <c r="K48" s="122">
        <f t="shared" si="44"/>
        <v>26606</v>
      </c>
      <c r="L48" s="122">
        <f t="shared" si="44"/>
        <v>6177</v>
      </c>
      <c r="M48" s="122">
        <f t="shared" si="44"/>
        <v>8748</v>
      </c>
      <c r="N48" s="122">
        <f t="shared" si="44"/>
        <v>8298</v>
      </c>
      <c r="O48" s="122">
        <f t="shared" si="44"/>
        <v>11692</v>
      </c>
      <c r="P48" s="122">
        <f t="shared" si="44"/>
        <v>5330</v>
      </c>
      <c r="Q48" s="122">
        <f t="shared" si="44"/>
        <v>4089</v>
      </c>
      <c r="R48" s="122">
        <f t="shared" si="44"/>
        <v>1939</v>
      </c>
      <c r="S48" s="122">
        <f t="shared" si="44"/>
        <v>3159</v>
      </c>
      <c r="T48" s="122">
        <f t="shared" si="44"/>
        <v>7733</v>
      </c>
      <c r="U48" s="122">
        <f t="shared" si="44"/>
        <v>8284</v>
      </c>
      <c r="V48" s="122">
        <f t="shared" si="44"/>
        <v>11531</v>
      </c>
      <c r="W48" s="122">
        <f t="shared" si="44"/>
        <v>10012</v>
      </c>
      <c r="X48" s="122">
        <f t="shared" si="44"/>
        <v>9465</v>
      </c>
      <c r="Y48" s="122">
        <f t="shared" si="44"/>
        <v>9002</v>
      </c>
      <c r="Z48" s="122">
        <f t="shared" si="44"/>
        <v>12732</v>
      </c>
      <c r="AA48" s="122">
        <f t="shared" si="44"/>
        <v>14725</v>
      </c>
      <c r="AB48" s="122">
        <f t="shared" si="44"/>
        <v>20402</v>
      </c>
      <c r="AC48" s="122">
        <f t="shared" si="44"/>
        <v>23932</v>
      </c>
      <c r="AD48" s="122">
        <f t="shared" si="44"/>
        <v>20036</v>
      </c>
      <c r="AE48" s="122">
        <f t="shared" si="44"/>
        <v>16741</v>
      </c>
      <c r="AF48" s="122">
        <f t="shared" ref="AF48:AI48" si="45">+AF49-AF45-AF46-AF47</f>
        <v>10679</v>
      </c>
      <c r="AG48" s="122">
        <f t="shared" si="45"/>
        <v>16271</v>
      </c>
      <c r="AH48" s="122">
        <f t="shared" si="45"/>
        <v>7610</v>
      </c>
      <c r="AI48" s="122">
        <f t="shared" si="45"/>
        <v>9774</v>
      </c>
      <c r="AJ48" s="122">
        <f t="shared" ref="AJ48" si="46">+AJ49-AJ45-AJ46-AJ47</f>
        <v>6374</v>
      </c>
    </row>
    <row r="49" spans="2:36">
      <c r="B49" s="121" t="s">
        <v>287</v>
      </c>
      <c r="C49" s="122"/>
      <c r="D49" s="122"/>
      <c r="E49" s="122"/>
      <c r="F49" s="122">
        <f>+'Enaex cons-BS'!Q17</f>
        <v>435282</v>
      </c>
      <c r="G49" s="122">
        <f>+'Enaex cons-BS'!R17</f>
        <v>463504</v>
      </c>
      <c r="H49" s="122">
        <f>+'Enaex cons-BS'!S17</f>
        <v>436870</v>
      </c>
      <c r="I49" s="122">
        <f>+'Enaex cons-BS'!T17</f>
        <v>456952</v>
      </c>
      <c r="J49" s="122">
        <f>+'Enaex cons-BS'!U17</f>
        <v>435924</v>
      </c>
      <c r="K49" s="122">
        <f>+'Enaex cons-BS'!V17</f>
        <v>461966</v>
      </c>
      <c r="L49" s="122">
        <f>+'Enaex cons-BS'!W17</f>
        <v>434594</v>
      </c>
      <c r="M49" s="122">
        <f>+'Enaex cons-BS'!X17</f>
        <v>437503</v>
      </c>
      <c r="N49" s="122">
        <f>+'Enaex cons-BS'!Y17</f>
        <v>436397</v>
      </c>
      <c r="O49" s="122">
        <f>+'Enaex cons-BS'!Z17</f>
        <v>447666</v>
      </c>
      <c r="P49" s="122">
        <f>+'Enaex cons-BS'!AA17</f>
        <v>496259</v>
      </c>
      <c r="Q49" s="122">
        <f>+'Enaex cons-BS'!AB17</f>
        <v>544067</v>
      </c>
      <c r="R49" s="122">
        <f>+'Enaex cons-BS'!AC17</f>
        <v>552221</v>
      </c>
      <c r="S49" s="122">
        <f>+'Enaex cons-BS'!AD17</f>
        <v>565964</v>
      </c>
      <c r="T49" s="122">
        <f>+'Enaex cons-BS'!AE17</f>
        <v>596300</v>
      </c>
      <c r="U49" s="122">
        <f>+'Enaex cons-BS'!AF17</f>
        <v>625371</v>
      </c>
      <c r="V49" s="122">
        <f>+'Enaex cons-BS'!AG17</f>
        <v>637157</v>
      </c>
      <c r="W49" s="122">
        <f>+'Enaex cons-BS'!AH17</f>
        <v>731090</v>
      </c>
      <c r="X49" s="122">
        <f>+'Enaex cons-BS'!AI17</f>
        <v>780817</v>
      </c>
      <c r="Y49" s="122">
        <f>+'Enaex cons-BS'!AJ17</f>
        <v>783954</v>
      </c>
      <c r="Z49" s="122">
        <f>+'Enaex cons-BS'!AK17</f>
        <v>916758</v>
      </c>
      <c r="AA49" s="122">
        <f>+'Enaex cons-BS'!AL17</f>
        <v>882621</v>
      </c>
      <c r="AB49" s="122">
        <f>+'Enaex cons-BS'!AM17</f>
        <v>815857</v>
      </c>
      <c r="AC49" s="122">
        <f>+'Enaex cons-BS'!AN17</f>
        <v>857282</v>
      </c>
      <c r="AD49" s="122">
        <f>+'Enaex cons-BS'!AO17</f>
        <v>925854</v>
      </c>
      <c r="AE49" s="122">
        <f>+'Enaex cons-BS'!AP17</f>
        <v>877366</v>
      </c>
      <c r="AF49" s="122">
        <f>+'Enaex cons-BS'!AQ17</f>
        <v>854734</v>
      </c>
      <c r="AG49" s="122">
        <f>+'Enaex cons-BS'!AR17</f>
        <v>917744</v>
      </c>
      <c r="AH49" s="122">
        <f>+'Enaex cons-BS'!AS17</f>
        <v>928758</v>
      </c>
      <c r="AI49" s="122">
        <f>+'Enaex cons-BS'!AT17</f>
        <v>1006089</v>
      </c>
      <c r="AJ49" s="122">
        <f>+'Enaex cons-BS'!AU17</f>
        <v>1001087</v>
      </c>
    </row>
    <row r="50" spans="2:36">
      <c r="B50" s="121" t="s">
        <v>288</v>
      </c>
      <c r="C50" s="122"/>
      <c r="D50" s="122"/>
      <c r="E50" s="122"/>
      <c r="F50" s="122">
        <f>+'Enaex cons-BS'!Q23</f>
        <v>0</v>
      </c>
      <c r="G50" s="122">
        <f>+'Enaex cons-BS'!R23</f>
        <v>0</v>
      </c>
      <c r="H50" s="122">
        <f>+'Enaex cons-BS'!S23</f>
        <v>0</v>
      </c>
      <c r="I50" s="122">
        <f>+'Enaex cons-BS'!T23</f>
        <v>0</v>
      </c>
      <c r="J50" s="122">
        <f>+'Enaex cons-BS'!U23</f>
        <v>0</v>
      </c>
      <c r="K50" s="122">
        <f>+'Enaex cons-BS'!V23</f>
        <v>0</v>
      </c>
      <c r="L50" s="122">
        <f>+'Enaex cons-BS'!W23</f>
        <v>0</v>
      </c>
      <c r="M50" s="122">
        <f>+'Enaex cons-BS'!X23</f>
        <v>0</v>
      </c>
      <c r="N50" s="122">
        <f>+'Enaex cons-BS'!Y23</f>
        <v>0</v>
      </c>
      <c r="O50" s="122">
        <f>+'Enaex cons-BS'!Z23</f>
        <v>0</v>
      </c>
      <c r="P50" s="122">
        <f>+'Enaex cons-BS'!AA23</f>
        <v>0</v>
      </c>
      <c r="Q50" s="122">
        <f>+'Enaex cons-BS'!AB23</f>
        <v>0</v>
      </c>
      <c r="R50" s="122">
        <f>+'Enaex cons-BS'!AC23</f>
        <v>0</v>
      </c>
      <c r="S50" s="122">
        <f>+'Enaex cons-BS'!AD23</f>
        <v>0</v>
      </c>
      <c r="T50" s="122">
        <f>+'Enaex cons-BS'!AE23</f>
        <v>94</v>
      </c>
      <c r="U50" s="122">
        <f>+'Enaex cons-BS'!AF23</f>
        <v>50</v>
      </c>
      <c r="V50" s="122">
        <f>+'Enaex cons-BS'!AG23</f>
        <v>0</v>
      </c>
      <c r="W50" s="122">
        <f>+'Enaex cons-BS'!AH23</f>
        <v>0</v>
      </c>
      <c r="X50" s="122">
        <f>+'Enaex cons-BS'!AI23</f>
        <v>0</v>
      </c>
      <c r="Y50" s="122">
        <f>+'Enaex cons-BS'!AJ23</f>
        <v>0</v>
      </c>
      <c r="Z50" s="122">
        <f>+'Enaex cons-BS'!AK23</f>
        <v>0</v>
      </c>
      <c r="AA50" s="122">
        <f>+'Enaex cons-BS'!AL23</f>
        <v>4376</v>
      </c>
      <c r="AB50" s="122">
        <f>+'Enaex cons-BS'!AM23</f>
        <v>4577</v>
      </c>
      <c r="AC50" s="122">
        <f>+'Enaex cons-BS'!AN23</f>
        <v>4597</v>
      </c>
      <c r="AD50" s="122">
        <f>+'Enaex cons-BS'!AO23</f>
        <v>4606</v>
      </c>
      <c r="AE50" s="122">
        <f>+'Enaex cons-BS'!AP23</f>
        <v>4628</v>
      </c>
      <c r="AF50" s="122">
        <f>+'Enaex cons-BS'!AQ23</f>
        <v>4661</v>
      </c>
      <c r="AG50" s="122">
        <f>+'Enaex cons-BS'!AR23</f>
        <v>4003</v>
      </c>
      <c r="AH50" s="122">
        <f>+'Enaex cons-BS'!AS23</f>
        <v>6191</v>
      </c>
      <c r="AI50" s="122">
        <f>+'Enaex cons-BS'!AT23</f>
        <v>5302</v>
      </c>
      <c r="AJ50" s="122">
        <f>+'Enaex cons-BS'!AU23</f>
        <v>5424</v>
      </c>
    </row>
    <row r="51" spans="2:36">
      <c r="B51" s="121" t="s">
        <v>289</v>
      </c>
      <c r="C51" s="122"/>
      <c r="D51" s="122"/>
      <c r="E51" s="122"/>
      <c r="F51" s="122">
        <f>+'Enaex cons-BS'!Q26</f>
        <v>499782</v>
      </c>
      <c r="G51" s="122">
        <f>+'Enaex cons-BS'!R26</f>
        <v>499087</v>
      </c>
      <c r="H51" s="122">
        <f>+'Enaex cons-BS'!S26</f>
        <v>509996</v>
      </c>
      <c r="I51" s="122">
        <f>+'Enaex cons-BS'!T26</f>
        <v>509213</v>
      </c>
      <c r="J51" s="122">
        <f>+'Enaex cons-BS'!U26</f>
        <v>515012</v>
      </c>
      <c r="K51" s="122">
        <f>+'Enaex cons-BS'!V26</f>
        <v>529625</v>
      </c>
      <c r="L51" s="122">
        <f>+'Enaex cons-BS'!W26</f>
        <v>538381</v>
      </c>
      <c r="M51" s="122">
        <f>+'Enaex cons-BS'!X26</f>
        <v>536814</v>
      </c>
      <c r="N51" s="122">
        <f>+'Enaex cons-BS'!Y26</f>
        <v>530718</v>
      </c>
      <c r="O51" s="122">
        <f>+'Enaex cons-BS'!Z26</f>
        <v>523947</v>
      </c>
      <c r="P51" s="122">
        <f>+'Enaex cons-BS'!AA26</f>
        <v>567486</v>
      </c>
      <c r="Q51" s="122">
        <f>+'Enaex cons-BS'!AB26</f>
        <v>570452</v>
      </c>
      <c r="R51" s="122">
        <f>+'Enaex cons-BS'!AC26</f>
        <v>579552</v>
      </c>
      <c r="S51" s="122">
        <f>+'Enaex cons-BS'!AD26</f>
        <v>595524</v>
      </c>
      <c r="T51" s="122">
        <f>+'Enaex cons-BS'!AE26</f>
        <v>595675</v>
      </c>
      <c r="U51" s="122">
        <f>+'Enaex cons-BS'!AF26</f>
        <v>594765</v>
      </c>
      <c r="V51" s="122">
        <f>+'Enaex cons-BS'!AG26</f>
        <v>595821</v>
      </c>
      <c r="W51" s="122">
        <f>+'Enaex cons-BS'!AH26</f>
        <v>616846</v>
      </c>
      <c r="X51" s="122">
        <f>+'Enaex cons-BS'!AI26</f>
        <v>603338</v>
      </c>
      <c r="Y51" s="122">
        <f>+'Enaex cons-BS'!AJ26</f>
        <v>593005</v>
      </c>
      <c r="Z51" s="122">
        <f>+'Enaex cons-BS'!AK26</f>
        <v>608524</v>
      </c>
      <c r="AA51" s="122">
        <f>+'Enaex cons-BS'!AL26</f>
        <v>618299</v>
      </c>
      <c r="AB51" s="122">
        <f>+'Enaex cons-BS'!AM26</f>
        <v>626224</v>
      </c>
      <c r="AC51" s="122">
        <f>+'Enaex cons-BS'!AN26</f>
        <v>629014</v>
      </c>
      <c r="AD51" s="122">
        <f>+'Enaex cons-BS'!AO26</f>
        <v>645046</v>
      </c>
      <c r="AE51" s="122">
        <f>+'Enaex cons-BS'!AP26</f>
        <v>652721</v>
      </c>
      <c r="AF51" s="122">
        <f>+'Enaex cons-BS'!AQ26</f>
        <v>653320</v>
      </c>
      <c r="AG51" s="122">
        <f>+'Enaex cons-BS'!AR26</f>
        <v>663309</v>
      </c>
      <c r="AH51" s="122">
        <f>+'Enaex cons-BS'!AS26</f>
        <v>646573</v>
      </c>
      <c r="AI51" s="122">
        <f>+'Enaex cons-BS'!AT26</f>
        <v>658644</v>
      </c>
      <c r="AJ51" s="122">
        <f>+'Enaex cons-BS'!AU26</f>
        <v>677140</v>
      </c>
    </row>
    <row r="52" spans="2:36">
      <c r="B52" s="121" t="s">
        <v>290</v>
      </c>
      <c r="C52" s="122"/>
      <c r="D52" s="122"/>
      <c r="E52" s="122"/>
      <c r="F52" s="122">
        <f>+'Enaex cons-BS'!Q24</f>
        <v>132516</v>
      </c>
      <c r="G52" s="122">
        <f>+'Enaex cons-BS'!R24</f>
        <v>133108</v>
      </c>
      <c r="H52" s="122">
        <f>+'Enaex cons-BS'!S24</f>
        <v>121498</v>
      </c>
      <c r="I52" s="122">
        <f>+'Enaex cons-BS'!T24</f>
        <v>118611</v>
      </c>
      <c r="J52" s="122">
        <f>+'Enaex cons-BS'!U24</f>
        <v>125174</v>
      </c>
      <c r="K52" s="122">
        <f>+'Enaex cons-BS'!V24</f>
        <v>122893</v>
      </c>
      <c r="L52" s="122">
        <f>+'Enaex cons-BS'!W24</f>
        <v>124313</v>
      </c>
      <c r="M52" s="122">
        <f>+'Enaex cons-BS'!X24</f>
        <v>117650</v>
      </c>
      <c r="N52" s="122">
        <f>+'Enaex cons-BS'!Y24</f>
        <v>121732</v>
      </c>
      <c r="O52" s="122">
        <f>+'Enaex cons-BS'!Z24</f>
        <v>107795</v>
      </c>
      <c r="P52" s="122">
        <f>+'Enaex cons-BS'!AA24</f>
        <v>109189</v>
      </c>
      <c r="Q52" s="122">
        <f>+'Enaex cons-BS'!AB24</f>
        <v>109754</v>
      </c>
      <c r="R52" s="122">
        <f>+'Enaex cons-BS'!AC24</f>
        <v>119576</v>
      </c>
      <c r="S52" s="122">
        <f>+'Enaex cons-BS'!AD24</f>
        <v>113443</v>
      </c>
      <c r="T52" s="122">
        <f>+'Enaex cons-BS'!AE24</f>
        <v>119228</v>
      </c>
      <c r="U52" s="122">
        <f>+'Enaex cons-BS'!AF24</f>
        <v>114561</v>
      </c>
      <c r="V52" s="122">
        <f>+'Enaex cons-BS'!AG24</f>
        <v>116320</v>
      </c>
      <c r="W52" s="122">
        <f>+'Enaex cons-BS'!AH24</f>
        <v>121869</v>
      </c>
      <c r="X52" s="122">
        <f>+'Enaex cons-BS'!AI24</f>
        <v>115097</v>
      </c>
      <c r="Y52" s="122">
        <f>+'Enaex cons-BS'!AJ24</f>
        <v>117112</v>
      </c>
      <c r="Z52" s="122">
        <f>+'Enaex cons-BS'!AK24</f>
        <v>120170</v>
      </c>
      <c r="AA52" s="122">
        <f>+'Enaex cons-BS'!AL24</f>
        <v>125630</v>
      </c>
      <c r="AB52" s="122">
        <f>+'Enaex cons-BS'!AM24</f>
        <v>128846</v>
      </c>
      <c r="AC52" s="122">
        <f>+'Enaex cons-BS'!AN24</f>
        <v>125440</v>
      </c>
      <c r="AD52" s="122">
        <f>+'Enaex cons-BS'!AO24</f>
        <v>164254</v>
      </c>
      <c r="AE52" s="122">
        <f>+'Enaex cons-BS'!AP24</f>
        <v>159145</v>
      </c>
      <c r="AF52" s="122">
        <f>+'Enaex cons-BS'!AQ24</f>
        <v>154744</v>
      </c>
      <c r="AG52" s="122">
        <f>+'Enaex cons-BS'!AR24</f>
        <v>158281</v>
      </c>
      <c r="AH52" s="122">
        <f>+'Enaex cons-BS'!AS24</f>
        <v>144151</v>
      </c>
      <c r="AI52" s="122">
        <f>+'Enaex cons-BS'!AT24</f>
        <v>147531</v>
      </c>
      <c r="AJ52" s="122">
        <f>+'Enaex cons-BS'!AU24</f>
        <v>155691</v>
      </c>
    </row>
    <row r="53" spans="2:36">
      <c r="B53" s="121" t="s">
        <v>291</v>
      </c>
      <c r="C53" s="122"/>
      <c r="D53" s="122"/>
      <c r="E53" s="122"/>
      <c r="F53" s="122">
        <f>+'Enaex cons-BS'!Q25</f>
        <v>77561</v>
      </c>
      <c r="G53" s="122">
        <f>+'Enaex cons-BS'!R25</f>
        <v>78432</v>
      </c>
      <c r="H53" s="122">
        <f>+'Enaex cons-BS'!S25</f>
        <v>74142</v>
      </c>
      <c r="I53" s="122">
        <f>+'Enaex cons-BS'!T25</f>
        <v>74194</v>
      </c>
      <c r="J53" s="122">
        <f>+'Enaex cons-BS'!U25</f>
        <v>75551</v>
      </c>
      <c r="K53" s="122">
        <f>+'Enaex cons-BS'!V25</f>
        <v>74331</v>
      </c>
      <c r="L53" s="122">
        <f>+'Enaex cons-BS'!W25</f>
        <v>75319</v>
      </c>
      <c r="M53" s="122">
        <f>+'Enaex cons-BS'!X25</f>
        <v>71568</v>
      </c>
      <c r="N53" s="122">
        <f>+'Enaex cons-BS'!Y25</f>
        <v>73586</v>
      </c>
      <c r="O53" s="122">
        <f>+'Enaex cons-BS'!Z25</f>
        <v>66160</v>
      </c>
      <c r="P53" s="122">
        <f>+'Enaex cons-BS'!AA25</f>
        <v>68717</v>
      </c>
      <c r="Q53" s="122">
        <f>+'Enaex cons-BS'!AB25</f>
        <v>69378</v>
      </c>
      <c r="R53" s="122">
        <f>+'Enaex cons-BS'!AC25</f>
        <v>73440</v>
      </c>
      <c r="S53" s="122">
        <f>+'Enaex cons-BS'!AD25</f>
        <v>77196</v>
      </c>
      <c r="T53" s="122">
        <f>+'Enaex cons-BS'!AE25</f>
        <v>76916</v>
      </c>
      <c r="U53" s="122">
        <f>+'Enaex cons-BS'!AF25</f>
        <v>73779</v>
      </c>
      <c r="V53" s="122">
        <f>+'Enaex cons-BS'!AG25</f>
        <v>69872</v>
      </c>
      <c r="W53" s="122">
        <f>+'Enaex cons-BS'!AH25</f>
        <v>72912</v>
      </c>
      <c r="X53" s="122">
        <f>+'Enaex cons-BS'!AI25</f>
        <v>68492</v>
      </c>
      <c r="Y53" s="122">
        <f>+'Enaex cons-BS'!AJ25</f>
        <v>65285</v>
      </c>
      <c r="Z53" s="122">
        <f>+'Enaex cons-BS'!AK25</f>
        <v>64866</v>
      </c>
      <c r="AA53" s="122">
        <f>+'Enaex cons-BS'!AL25</f>
        <v>128034</v>
      </c>
      <c r="AB53" s="122">
        <f>+'Enaex cons-BS'!AM25</f>
        <v>137761</v>
      </c>
      <c r="AC53" s="122">
        <f>+'Enaex cons-BS'!AN25</f>
        <v>133086</v>
      </c>
      <c r="AD53" s="122">
        <f>+'Enaex cons-BS'!AO25</f>
        <v>113582</v>
      </c>
      <c r="AE53" s="122">
        <f>+'Enaex cons-BS'!AP25</f>
        <v>109802</v>
      </c>
      <c r="AF53" s="122">
        <f>+'Enaex cons-BS'!AQ25</f>
        <v>108289</v>
      </c>
      <c r="AG53" s="122">
        <f>+'Enaex cons-BS'!AR25</f>
        <v>112073</v>
      </c>
      <c r="AH53" s="122">
        <f>+'Enaex cons-BS'!AS25</f>
        <v>100862</v>
      </c>
      <c r="AI53" s="122">
        <f>+'Enaex cons-BS'!AT25</f>
        <v>103791</v>
      </c>
      <c r="AJ53" s="122">
        <f>+'Enaex cons-BS'!AU25</f>
        <v>110130</v>
      </c>
    </row>
    <row r="54" spans="2:36">
      <c r="B54" s="121" t="s">
        <v>292</v>
      </c>
      <c r="C54" s="122"/>
      <c r="D54" s="122"/>
      <c r="E54" s="122"/>
      <c r="F54" s="122">
        <f t="shared" ref="F54:AE54" si="47">+F55-F50-F51-F52-F53</f>
        <v>25264</v>
      </c>
      <c r="G54" s="122">
        <f t="shared" si="47"/>
        <v>22929</v>
      </c>
      <c r="H54" s="122">
        <f t="shared" si="47"/>
        <v>21619</v>
      </c>
      <c r="I54" s="122">
        <f t="shared" si="47"/>
        <v>19993</v>
      </c>
      <c r="J54" s="122">
        <f t="shared" si="47"/>
        <v>35595</v>
      </c>
      <c r="K54" s="122">
        <f t="shared" si="47"/>
        <v>18743</v>
      </c>
      <c r="L54" s="122">
        <f t="shared" si="47"/>
        <v>37027</v>
      </c>
      <c r="M54" s="122">
        <f t="shared" si="47"/>
        <v>30933</v>
      </c>
      <c r="N54" s="122">
        <f t="shared" si="47"/>
        <v>45750</v>
      </c>
      <c r="O54" s="122">
        <f t="shared" si="47"/>
        <v>29584</v>
      </c>
      <c r="P54" s="122">
        <f t="shared" si="47"/>
        <v>28709</v>
      </c>
      <c r="Q54" s="122">
        <f t="shared" si="47"/>
        <v>33375</v>
      </c>
      <c r="R54" s="122">
        <f t="shared" si="47"/>
        <v>47025</v>
      </c>
      <c r="S54" s="122">
        <f t="shared" si="47"/>
        <v>46835</v>
      </c>
      <c r="T54" s="122">
        <f t="shared" si="47"/>
        <v>53671</v>
      </c>
      <c r="U54" s="122">
        <f t="shared" si="47"/>
        <v>42824</v>
      </c>
      <c r="V54" s="122">
        <f t="shared" si="47"/>
        <v>38333</v>
      </c>
      <c r="W54" s="122">
        <f t="shared" si="47"/>
        <v>51830</v>
      </c>
      <c r="X54" s="122">
        <f t="shared" si="47"/>
        <v>41603</v>
      </c>
      <c r="Y54" s="122">
        <f t="shared" si="47"/>
        <v>43442</v>
      </c>
      <c r="Z54" s="122">
        <f t="shared" si="47"/>
        <v>55529</v>
      </c>
      <c r="AA54" s="122">
        <f t="shared" si="47"/>
        <v>68798</v>
      </c>
      <c r="AB54" s="122">
        <f t="shared" si="47"/>
        <v>66440</v>
      </c>
      <c r="AC54" s="122">
        <f t="shared" si="47"/>
        <v>52052</v>
      </c>
      <c r="AD54" s="122">
        <f t="shared" si="47"/>
        <v>49373</v>
      </c>
      <c r="AE54" s="122">
        <f t="shared" si="47"/>
        <v>40057</v>
      </c>
      <c r="AF54" s="122">
        <f t="shared" ref="AF54:AI54" si="48">+AF55-AF50-AF51-AF52-AF53</f>
        <v>48525</v>
      </c>
      <c r="AG54" s="122">
        <f t="shared" si="48"/>
        <v>58800</v>
      </c>
      <c r="AH54" s="122">
        <f t="shared" si="48"/>
        <v>55736</v>
      </c>
      <c r="AI54" s="122">
        <f t="shared" si="48"/>
        <v>60205</v>
      </c>
      <c r="AJ54" s="122">
        <f t="shared" ref="AJ54" si="49">+AJ55-AJ50-AJ51-AJ52-AJ53</f>
        <v>59852</v>
      </c>
    </row>
    <row r="55" spans="2:36">
      <c r="B55" s="121" t="s">
        <v>293</v>
      </c>
      <c r="C55" s="122"/>
      <c r="D55" s="122"/>
      <c r="E55" s="122"/>
      <c r="F55" s="122">
        <f>+'Enaex cons-BS'!Q32</f>
        <v>735123</v>
      </c>
      <c r="G55" s="122">
        <f>+'Enaex cons-BS'!R32</f>
        <v>733556</v>
      </c>
      <c r="H55" s="122">
        <f>+'Enaex cons-BS'!S32</f>
        <v>727255</v>
      </c>
      <c r="I55" s="122">
        <f>+'Enaex cons-BS'!T32</f>
        <v>722011</v>
      </c>
      <c r="J55" s="122">
        <f>+'Enaex cons-BS'!U32</f>
        <v>751332</v>
      </c>
      <c r="K55" s="122">
        <f>+'Enaex cons-BS'!V32</f>
        <v>745592</v>
      </c>
      <c r="L55" s="122">
        <f>+'Enaex cons-BS'!W32</f>
        <v>775040</v>
      </c>
      <c r="M55" s="122">
        <f>+'Enaex cons-BS'!X32</f>
        <v>756965</v>
      </c>
      <c r="N55" s="122">
        <f>+'Enaex cons-BS'!Y32</f>
        <v>771786</v>
      </c>
      <c r="O55" s="122">
        <f>+'Enaex cons-BS'!Z32</f>
        <v>727486</v>
      </c>
      <c r="P55" s="122">
        <f>+'Enaex cons-BS'!AA32</f>
        <v>774101</v>
      </c>
      <c r="Q55" s="122">
        <f>+'Enaex cons-BS'!AB32</f>
        <v>782959</v>
      </c>
      <c r="R55" s="122">
        <f>+'Enaex cons-BS'!AC32</f>
        <v>819593</v>
      </c>
      <c r="S55" s="122">
        <f>+'Enaex cons-BS'!AD32</f>
        <v>832998</v>
      </c>
      <c r="T55" s="122">
        <f>+'Enaex cons-BS'!AE32</f>
        <v>845584</v>
      </c>
      <c r="U55" s="122">
        <f>+'Enaex cons-BS'!AF32</f>
        <v>825979</v>
      </c>
      <c r="V55" s="122">
        <f>+'Enaex cons-BS'!AG32</f>
        <v>820346</v>
      </c>
      <c r="W55" s="122">
        <f>+'Enaex cons-BS'!AH32</f>
        <v>863457</v>
      </c>
      <c r="X55" s="122">
        <f>+'Enaex cons-BS'!AI32</f>
        <v>828530</v>
      </c>
      <c r="Y55" s="122">
        <f>+'Enaex cons-BS'!AJ32</f>
        <v>818844</v>
      </c>
      <c r="Z55" s="122">
        <f>+'Enaex cons-BS'!AK32</f>
        <v>849089</v>
      </c>
      <c r="AA55" s="122">
        <f>+'Enaex cons-BS'!AL32</f>
        <v>945137</v>
      </c>
      <c r="AB55" s="122">
        <f>+'Enaex cons-BS'!AM32</f>
        <v>963848</v>
      </c>
      <c r="AC55" s="122">
        <f>+'Enaex cons-BS'!AN32</f>
        <v>944189</v>
      </c>
      <c r="AD55" s="122">
        <f>+'Enaex cons-BS'!AO32</f>
        <v>976861</v>
      </c>
      <c r="AE55" s="122">
        <f>+'Enaex cons-BS'!AP32</f>
        <v>966353</v>
      </c>
      <c r="AF55" s="122">
        <f>+'Enaex cons-BS'!AQ32</f>
        <v>969539</v>
      </c>
      <c r="AG55" s="122">
        <f>+'Enaex cons-BS'!AR32</f>
        <v>996466</v>
      </c>
      <c r="AH55" s="122">
        <f>+'Enaex cons-BS'!AS32</f>
        <v>953513</v>
      </c>
      <c r="AI55" s="122">
        <f>+'Enaex cons-BS'!AT32</f>
        <v>975473</v>
      </c>
      <c r="AJ55" s="122">
        <f>+'Enaex cons-BS'!AU32</f>
        <v>1008237</v>
      </c>
    </row>
    <row r="56" spans="2:36">
      <c r="B56" s="121" t="s">
        <v>294</v>
      </c>
      <c r="C56" s="122"/>
      <c r="D56" s="122"/>
      <c r="E56" s="122"/>
      <c r="F56" s="122">
        <f>+'Enaex cons-BS'!Q33</f>
        <v>1170405</v>
      </c>
      <c r="G56" s="122">
        <f>+'Enaex cons-BS'!R33</f>
        <v>1197060</v>
      </c>
      <c r="H56" s="122">
        <f>+'Enaex cons-BS'!S33</f>
        <v>1164125</v>
      </c>
      <c r="I56" s="122">
        <f>+'Enaex cons-BS'!T33</f>
        <v>1178963</v>
      </c>
      <c r="J56" s="122">
        <f>+'Enaex cons-BS'!U33</f>
        <v>1187256</v>
      </c>
      <c r="K56" s="122">
        <f>+'Enaex cons-BS'!V33</f>
        <v>1207558</v>
      </c>
      <c r="L56" s="122">
        <f>+'Enaex cons-BS'!W33</f>
        <v>1209634</v>
      </c>
      <c r="M56" s="122">
        <f>+'Enaex cons-BS'!X33</f>
        <v>1194468</v>
      </c>
      <c r="N56" s="122">
        <f>+'Enaex cons-BS'!Y33</f>
        <v>1208183</v>
      </c>
      <c r="O56" s="122">
        <f>+'Enaex cons-BS'!Z33</f>
        <v>1175152</v>
      </c>
      <c r="P56" s="122">
        <f>+'Enaex cons-BS'!AA33</f>
        <v>1270360</v>
      </c>
      <c r="Q56" s="122">
        <f>+'Enaex cons-BS'!AB33</f>
        <v>1327026</v>
      </c>
      <c r="R56" s="122">
        <f>+'Enaex cons-BS'!AC33</f>
        <v>1371814</v>
      </c>
      <c r="S56" s="122">
        <f>+'Enaex cons-BS'!AD33</f>
        <v>1398962</v>
      </c>
      <c r="T56" s="122">
        <f>+'Enaex cons-BS'!AE33</f>
        <v>1441884</v>
      </c>
      <c r="U56" s="122">
        <f>+'Enaex cons-BS'!AF33</f>
        <v>1451350</v>
      </c>
      <c r="V56" s="122">
        <f>+'Enaex cons-BS'!AG33</f>
        <v>1457503</v>
      </c>
      <c r="W56" s="122">
        <f>+'Enaex cons-BS'!AH33</f>
        <v>1594547</v>
      </c>
      <c r="X56" s="122">
        <f>+'Enaex cons-BS'!AI33</f>
        <v>1609347</v>
      </c>
      <c r="Y56" s="122">
        <f>+'Enaex cons-BS'!AJ33</f>
        <v>1602798</v>
      </c>
      <c r="Z56" s="122">
        <f>+'Enaex cons-BS'!AK33</f>
        <v>1765847</v>
      </c>
      <c r="AA56" s="122">
        <f>+'Enaex cons-BS'!AL33</f>
        <v>1827758</v>
      </c>
      <c r="AB56" s="122">
        <f>+'Enaex cons-BS'!AM33</f>
        <v>1779705</v>
      </c>
      <c r="AC56" s="122">
        <f>+'Enaex cons-BS'!AN33</f>
        <v>1801471</v>
      </c>
      <c r="AD56" s="122">
        <f>+'Enaex cons-BS'!AO33</f>
        <v>1902715</v>
      </c>
      <c r="AE56" s="122">
        <f>+'Enaex cons-BS'!AP33</f>
        <v>1843719</v>
      </c>
      <c r="AF56" s="122">
        <f>+'Enaex cons-BS'!AQ33</f>
        <v>1824273</v>
      </c>
      <c r="AG56" s="122">
        <f>+'Enaex cons-BS'!AR33</f>
        <v>1914210</v>
      </c>
      <c r="AH56" s="122">
        <f>+'Enaex cons-BS'!AS33</f>
        <v>1882271</v>
      </c>
      <c r="AI56" s="122">
        <f>+'Enaex cons-BS'!AT33</f>
        <v>1981562</v>
      </c>
      <c r="AJ56" s="122">
        <f>+'Enaex cons-BS'!AU33</f>
        <v>2009324</v>
      </c>
    </row>
    <row r="57" spans="2:36">
      <c r="B57" s="121" t="s">
        <v>295</v>
      </c>
      <c r="C57" s="122"/>
      <c r="D57" s="122"/>
      <c r="E57" s="122"/>
      <c r="F57" s="122">
        <f>+'Enaex cons-BS'!Q38+'Enaex cons-BS'!Q39</f>
        <v>84892</v>
      </c>
      <c r="G57" s="122">
        <f>+'Enaex cons-BS'!R38+'Enaex cons-BS'!R39</f>
        <v>90068</v>
      </c>
      <c r="H57" s="122">
        <f>+'Enaex cons-BS'!S38+'Enaex cons-BS'!S39</f>
        <v>94005</v>
      </c>
      <c r="I57" s="122">
        <f>+'Enaex cons-BS'!T38+'Enaex cons-BS'!T39</f>
        <v>91504</v>
      </c>
      <c r="J57" s="122">
        <f>+'Enaex cons-BS'!U38+'Enaex cons-BS'!U39</f>
        <v>95923</v>
      </c>
      <c r="K57" s="122">
        <f>+'Enaex cons-BS'!V38+'Enaex cons-BS'!V39</f>
        <v>107696</v>
      </c>
      <c r="L57" s="122">
        <f>+'Enaex cons-BS'!W38+'Enaex cons-BS'!W39</f>
        <v>110086</v>
      </c>
      <c r="M57" s="122">
        <f>+'Enaex cons-BS'!X38+'Enaex cons-BS'!X39</f>
        <v>112922</v>
      </c>
      <c r="N57" s="122">
        <f>+'Enaex cons-BS'!Y38+'Enaex cons-BS'!Y39</f>
        <v>116429</v>
      </c>
      <c r="O57" s="122">
        <f>+'Enaex cons-BS'!Z38+'Enaex cons-BS'!Z39</f>
        <v>130012</v>
      </c>
      <c r="P57" s="122">
        <f>+'Enaex cons-BS'!AA38+'Enaex cons-BS'!AA39</f>
        <v>149091</v>
      </c>
      <c r="Q57" s="122">
        <f>+'Enaex cons-BS'!AB38+'Enaex cons-BS'!AB39</f>
        <v>146564</v>
      </c>
      <c r="R57" s="122">
        <f>+'Enaex cons-BS'!AC38+'Enaex cons-BS'!AC39</f>
        <v>126607</v>
      </c>
      <c r="S57" s="122">
        <f>+'Enaex cons-BS'!AD38+'Enaex cons-BS'!AD39</f>
        <v>115551</v>
      </c>
      <c r="T57" s="122">
        <f>+'Enaex cons-BS'!AE38+'Enaex cons-BS'!AE39</f>
        <v>117587</v>
      </c>
      <c r="U57" s="122">
        <f>+'Enaex cons-BS'!AF38+'Enaex cons-BS'!AF39</f>
        <v>129564</v>
      </c>
      <c r="V57" s="122">
        <f>+'Enaex cons-BS'!AG38+'Enaex cons-BS'!AG39</f>
        <v>142137</v>
      </c>
      <c r="W57" s="122">
        <f>+'Enaex cons-BS'!AH38+'Enaex cons-BS'!AH39</f>
        <v>135331</v>
      </c>
      <c r="X57" s="122">
        <f>+'Enaex cons-BS'!AI38+'Enaex cons-BS'!AI39</f>
        <v>164237</v>
      </c>
      <c r="Y57" s="122">
        <f>+'Enaex cons-BS'!AJ38+'Enaex cons-BS'!AJ39</f>
        <v>162611</v>
      </c>
      <c r="Z57" s="122">
        <f>+'Enaex cons-BS'!AK38+'Enaex cons-BS'!AK39</f>
        <v>252621</v>
      </c>
      <c r="AA57" s="122">
        <f>+'Enaex cons-BS'!AL38+'Enaex cons-BS'!AL39</f>
        <v>387701</v>
      </c>
      <c r="AB57" s="122">
        <f>+'Enaex cons-BS'!AM38+'Enaex cons-BS'!AM39</f>
        <v>364136</v>
      </c>
      <c r="AC57" s="122">
        <f>+'Enaex cons-BS'!AN38+'Enaex cons-BS'!AN39</f>
        <v>263689</v>
      </c>
      <c r="AD57" s="122">
        <f>+'Enaex cons-BS'!AO38+'Enaex cons-BS'!AO39</f>
        <v>281614</v>
      </c>
      <c r="AE57" s="122">
        <f>+'Enaex cons-BS'!AP38+'Enaex cons-BS'!AP39</f>
        <v>233566</v>
      </c>
      <c r="AF57" s="122">
        <f>+'Enaex cons-BS'!AQ38+'Enaex cons-BS'!AQ39</f>
        <v>259046</v>
      </c>
      <c r="AG57" s="122">
        <f>+'Enaex cons-BS'!AR38+'Enaex cons-BS'!AR39</f>
        <v>337870</v>
      </c>
      <c r="AH57" s="122">
        <f>+'Enaex cons-BS'!AS38+'Enaex cons-BS'!AS39</f>
        <v>276347</v>
      </c>
      <c r="AI57" s="122">
        <f>+'Enaex cons-BS'!AT38+'Enaex cons-BS'!AT39</f>
        <v>330251</v>
      </c>
      <c r="AJ57" s="122">
        <f>+'Enaex cons-BS'!AU38+'Enaex cons-BS'!AU39</f>
        <v>284751</v>
      </c>
    </row>
    <row r="58" spans="2:36">
      <c r="B58" s="121" t="s">
        <v>296</v>
      </c>
      <c r="C58" s="122"/>
      <c r="D58" s="122"/>
      <c r="E58" s="122"/>
      <c r="F58" s="122">
        <f>+'Enaex cons-BS'!Q40+'Enaex cons-BS'!Q41</f>
        <v>94084</v>
      </c>
      <c r="G58" s="122">
        <f>+'Enaex cons-BS'!R40+'Enaex cons-BS'!R41</f>
        <v>94594</v>
      </c>
      <c r="H58" s="122">
        <f>+'Enaex cons-BS'!S40+'Enaex cons-BS'!S41</f>
        <v>86823</v>
      </c>
      <c r="I58" s="122">
        <f>+'Enaex cons-BS'!T40+'Enaex cons-BS'!T41</f>
        <v>88158</v>
      </c>
      <c r="J58" s="122">
        <f>+'Enaex cons-BS'!U40+'Enaex cons-BS'!U41</f>
        <v>95423</v>
      </c>
      <c r="K58" s="122">
        <f>+'Enaex cons-BS'!V40+'Enaex cons-BS'!V41</f>
        <v>93078</v>
      </c>
      <c r="L58" s="122">
        <f>+'Enaex cons-BS'!W40+'Enaex cons-BS'!W41</f>
        <v>86135</v>
      </c>
      <c r="M58" s="122">
        <f>+'Enaex cons-BS'!X40+'Enaex cons-BS'!X41</f>
        <v>82816</v>
      </c>
      <c r="N58" s="122">
        <f>+'Enaex cons-BS'!Y40+'Enaex cons-BS'!Y41</f>
        <v>97694</v>
      </c>
      <c r="O58" s="122">
        <f>+'Enaex cons-BS'!Z40+'Enaex cons-BS'!Z41</f>
        <v>86837</v>
      </c>
      <c r="P58" s="122">
        <f>+'Enaex cons-BS'!AA40+'Enaex cons-BS'!AA41</f>
        <v>98961</v>
      </c>
      <c r="Q58" s="122">
        <f>+'Enaex cons-BS'!AB40+'Enaex cons-BS'!AB41</f>
        <v>118698</v>
      </c>
      <c r="R58" s="122">
        <f>+'Enaex cons-BS'!AC40+'Enaex cons-BS'!AC41</f>
        <v>117398</v>
      </c>
      <c r="S58" s="122">
        <f>+'Enaex cons-BS'!AD40+'Enaex cons-BS'!AD41</f>
        <v>132952</v>
      </c>
      <c r="T58" s="122">
        <f>+'Enaex cons-BS'!AE40+'Enaex cons-BS'!AE41</f>
        <v>143303</v>
      </c>
      <c r="U58" s="122">
        <f>+'Enaex cons-BS'!AF40+'Enaex cons-BS'!AF41</f>
        <v>151870</v>
      </c>
      <c r="V58" s="122">
        <f>+'Enaex cons-BS'!AG40+'Enaex cons-BS'!AG41</f>
        <v>172278</v>
      </c>
      <c r="W58" s="122">
        <f>+'Enaex cons-BS'!AH40+'Enaex cons-BS'!AH41</f>
        <v>264385</v>
      </c>
      <c r="X58" s="122">
        <f>+'Enaex cons-BS'!AI40+'Enaex cons-BS'!AI41</f>
        <v>257645</v>
      </c>
      <c r="Y58" s="122">
        <f>+'Enaex cons-BS'!AJ40+'Enaex cons-BS'!AJ41</f>
        <v>245161</v>
      </c>
      <c r="Z58" s="122">
        <f>+'Enaex cons-BS'!AK40+'Enaex cons-BS'!AK41</f>
        <v>262629</v>
      </c>
      <c r="AA58" s="122">
        <f>+'Enaex cons-BS'!AL40+'Enaex cons-BS'!AL41</f>
        <v>269714</v>
      </c>
      <c r="AB58" s="122">
        <f>+'Enaex cons-BS'!AM40+'Enaex cons-BS'!AM41</f>
        <v>240644</v>
      </c>
      <c r="AC58" s="122">
        <f>+'Enaex cons-BS'!AN40+'Enaex cons-BS'!AN41</f>
        <v>223582</v>
      </c>
      <c r="AD58" s="122">
        <f>+'Enaex cons-BS'!AO40+'Enaex cons-BS'!AO41</f>
        <v>240842</v>
      </c>
      <c r="AE58" s="122">
        <f>+'Enaex cons-BS'!AP40+'Enaex cons-BS'!AP41</f>
        <v>246166</v>
      </c>
      <c r="AF58" s="122">
        <f>+'Enaex cons-BS'!AQ40+'Enaex cons-BS'!AQ41</f>
        <v>251860</v>
      </c>
      <c r="AG58" s="122">
        <f>+'Enaex cons-BS'!AR40+'Enaex cons-BS'!AR41</f>
        <v>252981</v>
      </c>
      <c r="AH58" s="122">
        <f>+'Enaex cons-BS'!AS40+'Enaex cons-BS'!AS41</f>
        <v>281516</v>
      </c>
      <c r="AI58" s="122">
        <f>+'Enaex cons-BS'!AT40+'Enaex cons-BS'!AT41</f>
        <v>327241</v>
      </c>
      <c r="AJ58" s="122">
        <f>+'Enaex cons-BS'!AU40+'Enaex cons-BS'!AU41</f>
        <v>311310</v>
      </c>
    </row>
    <row r="59" spans="2:36">
      <c r="B59" s="121" t="s">
        <v>297</v>
      </c>
      <c r="C59" s="122"/>
      <c r="D59" s="122"/>
      <c r="E59" s="122"/>
      <c r="F59" s="122">
        <f>+F60-F58-F57</f>
        <v>51287</v>
      </c>
      <c r="G59" s="122">
        <f t="shared" ref="G59:AE59" si="50">+G60-G58-G57</f>
        <v>51804</v>
      </c>
      <c r="H59" s="122">
        <f t="shared" si="50"/>
        <v>55728</v>
      </c>
      <c r="I59" s="122">
        <f t="shared" si="50"/>
        <v>61216</v>
      </c>
      <c r="J59" s="122">
        <f t="shared" si="50"/>
        <v>59782</v>
      </c>
      <c r="K59" s="122">
        <f t="shared" si="50"/>
        <v>51078</v>
      </c>
      <c r="L59" s="122">
        <f t="shared" si="50"/>
        <v>56099</v>
      </c>
      <c r="M59" s="122">
        <f t="shared" si="50"/>
        <v>56666</v>
      </c>
      <c r="N59" s="122">
        <f t="shared" si="50"/>
        <v>48617</v>
      </c>
      <c r="O59" s="122">
        <f t="shared" si="50"/>
        <v>39236</v>
      </c>
      <c r="P59" s="122">
        <f t="shared" si="50"/>
        <v>43260</v>
      </c>
      <c r="Q59" s="122">
        <f t="shared" si="50"/>
        <v>48519</v>
      </c>
      <c r="R59" s="122">
        <f t="shared" si="50"/>
        <v>62031</v>
      </c>
      <c r="S59" s="122">
        <f t="shared" si="50"/>
        <v>55984</v>
      </c>
      <c r="T59" s="122">
        <f t="shared" si="50"/>
        <v>59349</v>
      </c>
      <c r="U59" s="122">
        <f t="shared" si="50"/>
        <v>63569</v>
      </c>
      <c r="V59" s="122">
        <f t="shared" si="50"/>
        <v>61418</v>
      </c>
      <c r="W59" s="122">
        <f t="shared" si="50"/>
        <v>56036</v>
      </c>
      <c r="X59" s="122">
        <f t="shared" si="50"/>
        <v>60341</v>
      </c>
      <c r="Y59" s="122">
        <f t="shared" si="50"/>
        <v>68586</v>
      </c>
      <c r="Z59" s="122">
        <f t="shared" si="50"/>
        <v>77870</v>
      </c>
      <c r="AA59" s="122">
        <f t="shared" si="50"/>
        <v>67018</v>
      </c>
      <c r="AB59" s="122">
        <f t="shared" si="50"/>
        <v>69690</v>
      </c>
      <c r="AC59" s="122">
        <f t="shared" si="50"/>
        <v>76486</v>
      </c>
      <c r="AD59" s="122">
        <f t="shared" si="50"/>
        <v>78167</v>
      </c>
      <c r="AE59" s="122">
        <f t="shared" si="50"/>
        <v>66470</v>
      </c>
      <c r="AF59" s="122">
        <f t="shared" ref="AF59:AI59" si="51">+AF60-AF58-AF57</f>
        <v>68574</v>
      </c>
      <c r="AG59" s="122">
        <f t="shared" si="51"/>
        <v>83122</v>
      </c>
      <c r="AH59" s="122">
        <f t="shared" si="51"/>
        <v>83029</v>
      </c>
      <c r="AI59" s="122">
        <f t="shared" si="51"/>
        <v>74149</v>
      </c>
      <c r="AJ59" s="122">
        <f t="shared" ref="AJ59" si="52">+AJ60-AJ58-AJ57</f>
        <v>81247</v>
      </c>
    </row>
    <row r="60" spans="2:36">
      <c r="B60" s="121" t="s">
        <v>298</v>
      </c>
      <c r="C60" s="122"/>
      <c r="D60" s="122"/>
      <c r="E60" s="122"/>
      <c r="F60" s="122">
        <f>+'Enaex cons-BS'!Q48</f>
        <v>230263</v>
      </c>
      <c r="G60" s="122">
        <f>+'Enaex cons-BS'!R48</f>
        <v>236466</v>
      </c>
      <c r="H60" s="122">
        <f>+'Enaex cons-BS'!S48</f>
        <v>236556</v>
      </c>
      <c r="I60" s="122">
        <f>+'Enaex cons-BS'!T48</f>
        <v>240878</v>
      </c>
      <c r="J60" s="122">
        <f>+'Enaex cons-BS'!U48</f>
        <v>251128</v>
      </c>
      <c r="K60" s="122">
        <f>+'Enaex cons-BS'!V48</f>
        <v>251852</v>
      </c>
      <c r="L60" s="122">
        <f>+'Enaex cons-BS'!W48</f>
        <v>252320</v>
      </c>
      <c r="M60" s="122">
        <f>+'Enaex cons-BS'!X48</f>
        <v>252404</v>
      </c>
      <c r="N60" s="122">
        <f>+'Enaex cons-BS'!Y48</f>
        <v>262740</v>
      </c>
      <c r="O60" s="122">
        <f>+'Enaex cons-BS'!Z48</f>
        <v>256085</v>
      </c>
      <c r="P60" s="122">
        <f>+'Enaex cons-BS'!AA48</f>
        <v>291312</v>
      </c>
      <c r="Q60" s="122">
        <f>+'Enaex cons-BS'!AB48</f>
        <v>313781</v>
      </c>
      <c r="R60" s="122">
        <f>+'Enaex cons-BS'!AC48</f>
        <v>306036</v>
      </c>
      <c r="S60" s="122">
        <f>+'Enaex cons-BS'!AD48</f>
        <v>304487</v>
      </c>
      <c r="T60" s="122">
        <f>+'Enaex cons-BS'!AE48</f>
        <v>320239</v>
      </c>
      <c r="U60" s="122">
        <f>+'Enaex cons-BS'!AF48</f>
        <v>345003</v>
      </c>
      <c r="V60" s="122">
        <f>+'Enaex cons-BS'!AG48</f>
        <v>375833</v>
      </c>
      <c r="W60" s="122">
        <f>+'Enaex cons-BS'!AH48</f>
        <v>455752</v>
      </c>
      <c r="X60" s="122">
        <f>+'Enaex cons-BS'!AI48</f>
        <v>482223</v>
      </c>
      <c r="Y60" s="122">
        <f>+'Enaex cons-BS'!AJ48</f>
        <v>476358</v>
      </c>
      <c r="Z60" s="122">
        <f>+'Enaex cons-BS'!AK48</f>
        <v>593120</v>
      </c>
      <c r="AA60" s="122">
        <f>+'Enaex cons-BS'!AL48</f>
        <v>724433</v>
      </c>
      <c r="AB60" s="122">
        <f>+'Enaex cons-BS'!AM48</f>
        <v>674470</v>
      </c>
      <c r="AC60" s="122">
        <f>+'Enaex cons-BS'!AN48</f>
        <v>563757</v>
      </c>
      <c r="AD60" s="122">
        <f>+'Enaex cons-BS'!AO48</f>
        <v>600623</v>
      </c>
      <c r="AE60" s="122">
        <f>+'Enaex cons-BS'!AP48</f>
        <v>546202</v>
      </c>
      <c r="AF60" s="122">
        <f>+'Enaex cons-BS'!AQ48</f>
        <v>579480</v>
      </c>
      <c r="AG60" s="122">
        <f>+'Enaex cons-BS'!AR48</f>
        <v>673973</v>
      </c>
      <c r="AH60" s="122">
        <f>+'Enaex cons-BS'!AS48</f>
        <v>640892</v>
      </c>
      <c r="AI60" s="122">
        <f>+'Enaex cons-BS'!AT48</f>
        <v>731641</v>
      </c>
      <c r="AJ60" s="122">
        <f>+'Enaex cons-BS'!AU48</f>
        <v>677308</v>
      </c>
    </row>
    <row r="61" spans="2:36">
      <c r="B61" s="121" t="s">
        <v>299</v>
      </c>
      <c r="C61" s="122"/>
      <c r="D61" s="122"/>
      <c r="E61" s="122"/>
      <c r="F61" s="122">
        <f>+'Enaex cons-BS'!Q50+'Enaex cons-BS'!Q51</f>
        <v>217010</v>
      </c>
      <c r="G61" s="122">
        <f>+'Enaex cons-BS'!R50+'Enaex cons-BS'!R51</f>
        <v>218159</v>
      </c>
      <c r="H61" s="122">
        <f>+'Enaex cons-BS'!S50+'Enaex cons-BS'!S51</f>
        <v>212352</v>
      </c>
      <c r="I61" s="122">
        <f>+'Enaex cons-BS'!T50+'Enaex cons-BS'!T51</f>
        <v>210991</v>
      </c>
      <c r="J61" s="122">
        <f>+'Enaex cons-BS'!U50+'Enaex cons-BS'!U51</f>
        <v>219346</v>
      </c>
      <c r="K61" s="122">
        <f>+'Enaex cons-BS'!V50+'Enaex cons-BS'!V51</f>
        <v>231321</v>
      </c>
      <c r="L61" s="122">
        <f>+'Enaex cons-BS'!W50+'Enaex cons-BS'!W51</f>
        <v>232529</v>
      </c>
      <c r="M61" s="122">
        <f>+'Enaex cons-BS'!X50+'Enaex cons-BS'!X51</f>
        <v>223445</v>
      </c>
      <c r="N61" s="122">
        <f>+'Enaex cons-BS'!Y50+'Enaex cons-BS'!Y51</f>
        <v>220181</v>
      </c>
      <c r="O61" s="122">
        <f>+'Enaex cons-BS'!Z50+'Enaex cons-BS'!Z51</f>
        <v>222537</v>
      </c>
      <c r="P61" s="122">
        <f>+'Enaex cons-BS'!AA50+'Enaex cons-BS'!AA51</f>
        <v>248482</v>
      </c>
      <c r="Q61" s="122">
        <f>+'Enaex cons-BS'!AB50+'Enaex cons-BS'!AB51</f>
        <v>260896</v>
      </c>
      <c r="R61" s="122">
        <f>+'Enaex cons-BS'!AC50+'Enaex cons-BS'!AC51</f>
        <v>277730</v>
      </c>
      <c r="S61" s="122">
        <f>+'Enaex cons-BS'!AD50+'Enaex cons-BS'!AD51</f>
        <v>307653</v>
      </c>
      <c r="T61" s="122">
        <f>+'Enaex cons-BS'!AE50+'Enaex cons-BS'!AE51</f>
        <v>321236</v>
      </c>
      <c r="U61" s="122">
        <f>+'Enaex cons-BS'!AF50+'Enaex cons-BS'!AF51</f>
        <v>318357</v>
      </c>
      <c r="V61" s="122">
        <f>+'Enaex cons-BS'!AG50+'Enaex cons-BS'!AG51</f>
        <v>312860</v>
      </c>
      <c r="W61" s="122">
        <f>+'Enaex cons-BS'!AH50+'Enaex cons-BS'!AH51</f>
        <v>313179</v>
      </c>
      <c r="X61" s="122">
        <f>+'Enaex cons-BS'!AI50+'Enaex cons-BS'!AI51</f>
        <v>303054</v>
      </c>
      <c r="Y61" s="122">
        <f>+'Enaex cons-BS'!AJ50+'Enaex cons-BS'!AJ51</f>
        <v>302338</v>
      </c>
      <c r="Z61" s="122">
        <f>+'Enaex cons-BS'!AK50+'Enaex cons-BS'!AK51</f>
        <v>312602</v>
      </c>
      <c r="AA61" s="122">
        <f>+'Enaex cons-BS'!AL50+'Enaex cons-BS'!AL51</f>
        <v>224742</v>
      </c>
      <c r="AB61" s="122">
        <f>+'Enaex cons-BS'!AM50+'Enaex cons-BS'!AM51</f>
        <v>223090</v>
      </c>
      <c r="AC61" s="122">
        <f>+'Enaex cons-BS'!AN50+'Enaex cons-BS'!AN51</f>
        <v>336568</v>
      </c>
      <c r="AD61" s="122">
        <f>+'Enaex cons-BS'!AO50+'Enaex cons-BS'!AO51</f>
        <v>345454</v>
      </c>
      <c r="AE61" s="122">
        <f>+'Enaex cons-BS'!AP50+'Enaex cons-BS'!AP51</f>
        <v>331500</v>
      </c>
      <c r="AF61" s="122">
        <f>+'Enaex cons-BS'!AQ50+'Enaex cons-BS'!AQ51</f>
        <v>299486</v>
      </c>
      <c r="AG61" s="122">
        <f>+'Enaex cons-BS'!AR50+'Enaex cons-BS'!AR51</f>
        <v>238079</v>
      </c>
      <c r="AH61" s="122">
        <f>+'Enaex cons-BS'!AS50+'Enaex cons-BS'!AS51</f>
        <v>272634</v>
      </c>
      <c r="AI61" s="122">
        <f>+'Enaex cons-BS'!AT50+'Enaex cons-BS'!AT51</f>
        <v>231090</v>
      </c>
      <c r="AJ61" s="122">
        <f>+'Enaex cons-BS'!AU50+'Enaex cons-BS'!AU51</f>
        <v>284959</v>
      </c>
    </row>
    <row r="62" spans="2:36">
      <c r="B62" s="121" t="s">
        <v>300</v>
      </c>
      <c r="C62" s="122"/>
      <c r="D62" s="122"/>
      <c r="E62" s="122"/>
      <c r="F62" s="122">
        <f>+F63-F61</f>
        <v>76776</v>
      </c>
      <c r="G62" s="122">
        <f t="shared" ref="G62:AE62" si="53">+G63-G61</f>
        <v>77707</v>
      </c>
      <c r="H62" s="122">
        <f t="shared" si="53"/>
        <v>75331</v>
      </c>
      <c r="I62" s="122">
        <f t="shared" si="53"/>
        <v>74546</v>
      </c>
      <c r="J62" s="122">
        <f t="shared" si="53"/>
        <v>70407</v>
      </c>
      <c r="K62" s="122">
        <f t="shared" si="53"/>
        <v>70341</v>
      </c>
      <c r="L62" s="122">
        <f t="shared" si="53"/>
        <v>72152</v>
      </c>
      <c r="M62" s="122">
        <f t="shared" si="53"/>
        <v>68494</v>
      </c>
      <c r="N62" s="122">
        <f t="shared" si="53"/>
        <v>66887</v>
      </c>
      <c r="O62" s="122">
        <f t="shared" si="53"/>
        <v>63972</v>
      </c>
      <c r="P62" s="122">
        <f t="shared" si="53"/>
        <v>71351</v>
      </c>
      <c r="Q62" s="122">
        <f t="shared" si="53"/>
        <v>72430</v>
      </c>
      <c r="R62" s="122">
        <f t="shared" si="53"/>
        <v>70668</v>
      </c>
      <c r="S62" s="122">
        <f t="shared" si="53"/>
        <v>70453</v>
      </c>
      <c r="T62" s="122">
        <f t="shared" si="53"/>
        <v>74279</v>
      </c>
      <c r="U62" s="122">
        <f t="shared" si="53"/>
        <v>67427</v>
      </c>
      <c r="V62" s="122">
        <f t="shared" si="53"/>
        <v>64266</v>
      </c>
      <c r="W62" s="122">
        <f t="shared" si="53"/>
        <v>66638</v>
      </c>
      <c r="X62" s="122">
        <f t="shared" si="53"/>
        <v>63719</v>
      </c>
      <c r="Y62" s="122">
        <f t="shared" si="53"/>
        <v>57748</v>
      </c>
      <c r="Z62" s="122">
        <f t="shared" si="53"/>
        <v>55517</v>
      </c>
      <c r="AA62" s="122">
        <f t="shared" si="53"/>
        <v>57769</v>
      </c>
      <c r="AB62" s="122">
        <f t="shared" si="53"/>
        <v>58581</v>
      </c>
      <c r="AC62" s="122">
        <f t="shared" si="53"/>
        <v>59401</v>
      </c>
      <c r="AD62" s="122">
        <f t="shared" si="53"/>
        <v>74198</v>
      </c>
      <c r="AE62" s="122">
        <f t="shared" si="53"/>
        <v>73724</v>
      </c>
      <c r="AF62" s="122">
        <f t="shared" ref="AF62:AI62" si="54">+AF63-AF61</f>
        <v>71632</v>
      </c>
      <c r="AG62" s="122">
        <f t="shared" si="54"/>
        <v>73186</v>
      </c>
      <c r="AH62" s="122">
        <f t="shared" si="54"/>
        <v>67915</v>
      </c>
      <c r="AI62" s="122">
        <f t="shared" si="54"/>
        <v>69997</v>
      </c>
      <c r="AJ62" s="122">
        <f t="shared" ref="AJ62" si="55">+AJ63-AJ61</f>
        <v>69751</v>
      </c>
    </row>
    <row r="63" spans="2:36">
      <c r="B63" s="121" t="s">
        <v>301</v>
      </c>
      <c r="C63" s="122"/>
      <c r="D63" s="122"/>
      <c r="E63" s="122"/>
      <c r="F63" s="122">
        <f>+'Enaex cons-BS'!Q59</f>
        <v>293786</v>
      </c>
      <c r="G63" s="122">
        <f>+'Enaex cons-BS'!R59</f>
        <v>295866</v>
      </c>
      <c r="H63" s="122">
        <f>+'Enaex cons-BS'!S59</f>
        <v>287683</v>
      </c>
      <c r="I63" s="122">
        <f>+'Enaex cons-BS'!T59</f>
        <v>285537</v>
      </c>
      <c r="J63" s="122">
        <f>+'Enaex cons-BS'!U59</f>
        <v>289753</v>
      </c>
      <c r="K63" s="122">
        <f>+'Enaex cons-BS'!V59</f>
        <v>301662</v>
      </c>
      <c r="L63" s="122">
        <f>+'Enaex cons-BS'!W59</f>
        <v>304681</v>
      </c>
      <c r="M63" s="122">
        <f>+'Enaex cons-BS'!X59</f>
        <v>291939</v>
      </c>
      <c r="N63" s="122">
        <f>+'Enaex cons-BS'!Y59</f>
        <v>287068</v>
      </c>
      <c r="O63" s="122">
        <f>+'Enaex cons-BS'!Z59</f>
        <v>286509</v>
      </c>
      <c r="P63" s="122">
        <f>+'Enaex cons-BS'!AA59</f>
        <v>319833</v>
      </c>
      <c r="Q63" s="122">
        <f>+'Enaex cons-BS'!AB59</f>
        <v>333326</v>
      </c>
      <c r="R63" s="122">
        <f>+'Enaex cons-BS'!AC59</f>
        <v>348398</v>
      </c>
      <c r="S63" s="122">
        <f>+'Enaex cons-BS'!AD59</f>
        <v>378106</v>
      </c>
      <c r="T63" s="122">
        <f>+'Enaex cons-BS'!AE59</f>
        <v>395515</v>
      </c>
      <c r="U63" s="122">
        <f>+'Enaex cons-BS'!AF59</f>
        <v>385784</v>
      </c>
      <c r="V63" s="122">
        <f>+'Enaex cons-BS'!AG59</f>
        <v>377126</v>
      </c>
      <c r="W63" s="122">
        <f>+'Enaex cons-BS'!AH59</f>
        <v>379817</v>
      </c>
      <c r="X63" s="122">
        <f>+'Enaex cons-BS'!AI59</f>
        <v>366773</v>
      </c>
      <c r="Y63" s="122">
        <f>+'Enaex cons-BS'!AJ59</f>
        <v>360086</v>
      </c>
      <c r="Z63" s="122">
        <f>+'Enaex cons-BS'!AK59</f>
        <v>368119</v>
      </c>
      <c r="AA63" s="122">
        <f>+'Enaex cons-BS'!AL59</f>
        <v>282511</v>
      </c>
      <c r="AB63" s="122">
        <f>+'Enaex cons-BS'!AM59</f>
        <v>281671</v>
      </c>
      <c r="AC63" s="122">
        <f>+'Enaex cons-BS'!AN59</f>
        <v>395969</v>
      </c>
      <c r="AD63" s="122">
        <f>+'Enaex cons-BS'!AO59</f>
        <v>419652</v>
      </c>
      <c r="AE63" s="122">
        <f>+'Enaex cons-BS'!AP59</f>
        <v>405224</v>
      </c>
      <c r="AF63" s="122">
        <f>+'Enaex cons-BS'!AQ59</f>
        <v>371118</v>
      </c>
      <c r="AG63" s="122">
        <f>+'Enaex cons-BS'!AR59</f>
        <v>311265</v>
      </c>
      <c r="AH63" s="122">
        <f>+'Enaex cons-BS'!AS59</f>
        <v>340549</v>
      </c>
      <c r="AI63" s="122">
        <f>+'Enaex cons-BS'!AT59</f>
        <v>301087</v>
      </c>
      <c r="AJ63" s="122">
        <f>+'Enaex cons-BS'!AU59</f>
        <v>354710</v>
      </c>
    </row>
    <row r="64" spans="2:36">
      <c r="B64" s="121" t="s">
        <v>302</v>
      </c>
      <c r="C64" s="122"/>
      <c r="D64" s="122"/>
      <c r="E64" s="122"/>
      <c r="F64" s="122">
        <f>+'Enaex cons-BS'!Q60</f>
        <v>524049</v>
      </c>
      <c r="G64" s="122">
        <f>+'Enaex cons-BS'!R60</f>
        <v>532332</v>
      </c>
      <c r="H64" s="122">
        <f>+'Enaex cons-BS'!S60</f>
        <v>524239</v>
      </c>
      <c r="I64" s="122">
        <f>+'Enaex cons-BS'!T60</f>
        <v>526415</v>
      </c>
      <c r="J64" s="122">
        <f>+'Enaex cons-BS'!U60</f>
        <v>540881</v>
      </c>
      <c r="K64" s="122">
        <f>+'Enaex cons-BS'!V60</f>
        <v>553514</v>
      </c>
      <c r="L64" s="122">
        <f>+'Enaex cons-BS'!W60</f>
        <v>557001</v>
      </c>
      <c r="M64" s="122">
        <f>+'Enaex cons-BS'!X60</f>
        <v>544343</v>
      </c>
      <c r="N64" s="122">
        <f>+'Enaex cons-BS'!Y60</f>
        <v>549808</v>
      </c>
      <c r="O64" s="122">
        <f>+'Enaex cons-BS'!Z60</f>
        <v>542594</v>
      </c>
      <c r="P64" s="122">
        <f>+'Enaex cons-BS'!AA60</f>
        <v>611145</v>
      </c>
      <c r="Q64" s="122">
        <f>+'Enaex cons-BS'!AB60</f>
        <v>647107</v>
      </c>
      <c r="R64" s="122">
        <f>+'Enaex cons-BS'!AC60</f>
        <v>654434</v>
      </c>
      <c r="S64" s="122">
        <f>+'Enaex cons-BS'!AD60</f>
        <v>682593</v>
      </c>
      <c r="T64" s="122">
        <f>+'Enaex cons-BS'!AE60</f>
        <v>715754</v>
      </c>
      <c r="U64" s="122">
        <f>+'Enaex cons-BS'!AF60</f>
        <v>730787</v>
      </c>
      <c r="V64" s="122">
        <f>+'Enaex cons-BS'!AG60</f>
        <v>752959</v>
      </c>
      <c r="W64" s="122">
        <f>+'Enaex cons-BS'!AH60</f>
        <v>835569</v>
      </c>
      <c r="X64" s="122">
        <f>+'Enaex cons-BS'!AI60</f>
        <v>848996</v>
      </c>
      <c r="Y64" s="122">
        <f>+'Enaex cons-BS'!AJ60</f>
        <v>836444</v>
      </c>
      <c r="Z64" s="122">
        <f>+'Enaex cons-BS'!AK60</f>
        <v>961239</v>
      </c>
      <c r="AA64" s="122">
        <f>+'Enaex cons-BS'!AL60</f>
        <v>1006944</v>
      </c>
      <c r="AB64" s="122">
        <f>+'Enaex cons-BS'!AM60</f>
        <v>956141</v>
      </c>
      <c r="AC64" s="122">
        <f>+'Enaex cons-BS'!AN60</f>
        <v>959726</v>
      </c>
      <c r="AD64" s="122">
        <f>+'Enaex cons-BS'!AO60</f>
        <v>1020275</v>
      </c>
      <c r="AE64" s="122">
        <f>+'Enaex cons-BS'!AP60</f>
        <v>951426</v>
      </c>
      <c r="AF64" s="122">
        <f>+'Enaex cons-BS'!AQ60</f>
        <v>950598</v>
      </c>
      <c r="AG64" s="122">
        <f>+'Enaex cons-BS'!AR60</f>
        <v>985238</v>
      </c>
      <c r="AH64" s="122">
        <f>+'Enaex cons-BS'!AS60</f>
        <v>981441</v>
      </c>
      <c r="AI64" s="122">
        <f>+'Enaex cons-BS'!AT60</f>
        <v>1032728</v>
      </c>
      <c r="AJ64" s="122">
        <f>+'Enaex cons-BS'!AU60</f>
        <v>1032018</v>
      </c>
    </row>
    <row r="65" spans="2:36">
      <c r="B65" s="121" t="s">
        <v>303</v>
      </c>
      <c r="C65" s="122"/>
      <c r="D65" s="122"/>
      <c r="E65" s="122"/>
      <c r="F65" s="122">
        <f>+'Enaex cons-BS'!Q68</f>
        <v>638811</v>
      </c>
      <c r="G65" s="122">
        <f>+'Enaex cons-BS'!R68</f>
        <v>656957</v>
      </c>
      <c r="H65" s="122">
        <f>+'Enaex cons-BS'!S68</f>
        <v>626980</v>
      </c>
      <c r="I65" s="122">
        <f>+'Enaex cons-BS'!T68</f>
        <v>638401</v>
      </c>
      <c r="J65" s="122">
        <f>+'Enaex cons-BS'!U68</f>
        <v>641078</v>
      </c>
      <c r="K65" s="122">
        <f>+'Enaex cons-BS'!V68</f>
        <v>648790</v>
      </c>
      <c r="L65" s="122">
        <f>+'Enaex cons-BS'!W68</f>
        <v>647082</v>
      </c>
      <c r="M65" s="122">
        <f>+'Enaex cons-BS'!X68</f>
        <v>644857</v>
      </c>
      <c r="N65" s="122">
        <f>+'Enaex cons-BS'!Y68</f>
        <v>659364</v>
      </c>
      <c r="O65" s="122">
        <f>+'Enaex cons-BS'!Z68</f>
        <v>633578</v>
      </c>
      <c r="P65" s="122">
        <f>+'Enaex cons-BS'!AA68</f>
        <v>628838</v>
      </c>
      <c r="Q65" s="122">
        <f>+'Enaex cons-BS'!AB68</f>
        <v>647771</v>
      </c>
      <c r="R65" s="122">
        <f>+'Enaex cons-BS'!AC68</f>
        <v>680319</v>
      </c>
      <c r="S65" s="122">
        <f>+'Enaex cons-BS'!AD68</f>
        <v>679067</v>
      </c>
      <c r="T65" s="122">
        <f>+'Enaex cons-BS'!AE68</f>
        <v>686475</v>
      </c>
      <c r="U65" s="122">
        <f>+'Enaex cons-BS'!AF68</f>
        <v>681172</v>
      </c>
      <c r="V65" s="122">
        <f>+'Enaex cons-BS'!AG68</f>
        <v>666675</v>
      </c>
      <c r="W65" s="122">
        <f>+'Enaex cons-BS'!AH68</f>
        <v>717095</v>
      </c>
      <c r="X65" s="122">
        <f>+'Enaex cons-BS'!AI68</f>
        <v>720732</v>
      </c>
      <c r="Y65" s="122">
        <f>+'Enaex cons-BS'!AJ68</f>
        <v>727499</v>
      </c>
      <c r="Z65" s="122">
        <f>+'Enaex cons-BS'!AK68</f>
        <v>760783</v>
      </c>
      <c r="AA65" s="122">
        <f>+'Enaex cons-BS'!AL68</f>
        <v>779096</v>
      </c>
      <c r="AB65" s="122">
        <f>+'Enaex cons-BS'!AM68</f>
        <v>781071</v>
      </c>
      <c r="AC65" s="122">
        <f>+'Enaex cons-BS'!AN68</f>
        <v>795547</v>
      </c>
      <c r="AD65" s="122">
        <f>+'Enaex cons-BS'!AO68</f>
        <v>831600</v>
      </c>
      <c r="AE65" s="122">
        <f>+'Enaex cons-BS'!AP68</f>
        <v>844653</v>
      </c>
      <c r="AF65" s="122">
        <f>+'Enaex cons-BS'!AQ68</f>
        <v>820051</v>
      </c>
      <c r="AG65" s="122">
        <f>+'Enaex cons-BS'!AR68</f>
        <v>867644</v>
      </c>
      <c r="AH65" s="122">
        <f>+'Enaex cons-BS'!AS68</f>
        <v>841153</v>
      </c>
      <c r="AI65" s="122">
        <f>+'Enaex cons-BS'!AT68</f>
        <v>887919</v>
      </c>
      <c r="AJ65" s="122">
        <f>+'Enaex cons-BS'!AU68</f>
        <v>912798</v>
      </c>
    </row>
    <row r="66" spans="2:36">
      <c r="B66" s="121" t="s">
        <v>270</v>
      </c>
      <c r="C66" s="122"/>
      <c r="D66" s="122"/>
      <c r="E66" s="122"/>
      <c r="F66" s="122">
        <f>+'Enaex cons-BS'!Q69</f>
        <v>7545</v>
      </c>
      <c r="G66" s="122">
        <f>+'Enaex cons-BS'!R69</f>
        <v>7771</v>
      </c>
      <c r="H66" s="122">
        <f>+'Enaex cons-BS'!S69</f>
        <v>12906</v>
      </c>
      <c r="I66" s="122">
        <f>+'Enaex cons-BS'!T69</f>
        <v>14147</v>
      </c>
      <c r="J66" s="122">
        <f>+'Enaex cons-BS'!U69</f>
        <v>5297</v>
      </c>
      <c r="K66" s="122">
        <f>+'Enaex cons-BS'!V69</f>
        <v>5254</v>
      </c>
      <c r="L66" s="122">
        <f>+'Enaex cons-BS'!W69</f>
        <v>5551</v>
      </c>
      <c r="M66" s="122">
        <f>+'Enaex cons-BS'!X69</f>
        <v>5268</v>
      </c>
      <c r="N66" s="122">
        <f>+'Enaex cons-BS'!Y69</f>
        <v>-989</v>
      </c>
      <c r="O66" s="122">
        <f>+'Enaex cons-BS'!Z69</f>
        <v>-1020</v>
      </c>
      <c r="P66" s="122">
        <f>+'Enaex cons-BS'!AA69</f>
        <v>30377</v>
      </c>
      <c r="Q66" s="122">
        <f>+'Enaex cons-BS'!AB69</f>
        <v>32148</v>
      </c>
      <c r="R66" s="122">
        <f>+'Enaex cons-BS'!AC69</f>
        <v>37061</v>
      </c>
      <c r="S66" s="122">
        <f>+'Enaex cons-BS'!AD69</f>
        <v>37302</v>
      </c>
      <c r="T66" s="122">
        <f>+'Enaex cons-BS'!AE69</f>
        <v>39655</v>
      </c>
      <c r="U66" s="122">
        <f>+'Enaex cons-BS'!AF69</f>
        <v>39391</v>
      </c>
      <c r="V66" s="122">
        <f>+'Enaex cons-BS'!AG69</f>
        <v>37869</v>
      </c>
      <c r="W66" s="122">
        <f>+'Enaex cons-BS'!AH69</f>
        <v>41883</v>
      </c>
      <c r="X66" s="122">
        <f>+'Enaex cons-BS'!AI69</f>
        <v>39619</v>
      </c>
      <c r="Y66" s="122">
        <f>+'Enaex cons-BS'!AJ69</f>
        <v>38855</v>
      </c>
      <c r="Z66" s="122">
        <f>+'Enaex cons-BS'!AK69</f>
        <v>43825</v>
      </c>
      <c r="AA66" s="122">
        <f>+'Enaex cons-BS'!AL69</f>
        <v>41718</v>
      </c>
      <c r="AB66" s="122">
        <f>+'Enaex cons-BS'!AM69</f>
        <v>42493</v>
      </c>
      <c r="AC66" s="122">
        <f>+'Enaex cons-BS'!AN69</f>
        <v>46198</v>
      </c>
      <c r="AD66" s="122">
        <f>+'Enaex cons-BS'!AO69</f>
        <v>50840</v>
      </c>
      <c r="AE66" s="122">
        <f>+'Enaex cons-BS'!AP69</f>
        <v>47640</v>
      </c>
      <c r="AF66" s="122">
        <f>+'Enaex cons-BS'!AQ69</f>
        <v>53624</v>
      </c>
      <c r="AG66" s="122">
        <f>+'Enaex cons-BS'!AR69</f>
        <v>61328</v>
      </c>
      <c r="AH66" s="122">
        <f>+'Enaex cons-BS'!AS69</f>
        <v>59677</v>
      </c>
      <c r="AI66" s="122">
        <f>+'Enaex cons-BS'!AT69</f>
        <v>60915</v>
      </c>
      <c r="AJ66" s="122">
        <f>+'Enaex cons-BS'!AU69</f>
        <v>64508</v>
      </c>
    </row>
    <row r="67" spans="2:36">
      <c r="B67" s="123" t="s">
        <v>304</v>
      </c>
      <c r="C67" s="124"/>
      <c r="D67" s="124"/>
      <c r="E67" s="124"/>
      <c r="F67" s="124">
        <f>+'Enaex cons-BS'!Q70</f>
        <v>646356</v>
      </c>
      <c r="G67" s="124">
        <f>+'Enaex cons-BS'!R70</f>
        <v>664728</v>
      </c>
      <c r="H67" s="124">
        <f>+'Enaex cons-BS'!S70</f>
        <v>639886</v>
      </c>
      <c r="I67" s="124">
        <f>+'Enaex cons-BS'!T70</f>
        <v>652548</v>
      </c>
      <c r="J67" s="124">
        <f>+'Enaex cons-BS'!U70</f>
        <v>646375</v>
      </c>
      <c r="K67" s="124">
        <f>+'Enaex cons-BS'!V70</f>
        <v>654044</v>
      </c>
      <c r="L67" s="124">
        <f>+'Enaex cons-BS'!W70</f>
        <v>652633</v>
      </c>
      <c r="M67" s="124">
        <f>+'Enaex cons-BS'!X70</f>
        <v>650125</v>
      </c>
      <c r="N67" s="124">
        <f>+'Enaex cons-BS'!Y70</f>
        <v>658375</v>
      </c>
      <c r="O67" s="124">
        <f>+'Enaex cons-BS'!Z70</f>
        <v>632558</v>
      </c>
      <c r="P67" s="124">
        <f>+'Enaex cons-BS'!AA70</f>
        <v>659215</v>
      </c>
      <c r="Q67" s="124">
        <f>+'Enaex cons-BS'!AB70</f>
        <v>679919</v>
      </c>
      <c r="R67" s="124">
        <f>+'Enaex cons-BS'!AC70</f>
        <v>717380</v>
      </c>
      <c r="S67" s="124">
        <f>+'Enaex cons-BS'!AD70</f>
        <v>716369</v>
      </c>
      <c r="T67" s="124">
        <f>+'Enaex cons-BS'!AE70</f>
        <v>726130</v>
      </c>
      <c r="U67" s="124">
        <f>+'Enaex cons-BS'!AF70</f>
        <v>720563</v>
      </c>
      <c r="V67" s="124">
        <f>+'Enaex cons-BS'!AG70</f>
        <v>704544</v>
      </c>
      <c r="W67" s="124">
        <f>+'Enaex cons-BS'!AH70</f>
        <v>758978</v>
      </c>
      <c r="X67" s="124">
        <f>+'Enaex cons-BS'!AI70</f>
        <v>760351</v>
      </c>
      <c r="Y67" s="124">
        <f>+'Enaex cons-BS'!AJ70</f>
        <v>766354</v>
      </c>
      <c r="Z67" s="124">
        <f>+'Enaex cons-BS'!AK70</f>
        <v>804608</v>
      </c>
      <c r="AA67" s="124">
        <f>+'Enaex cons-BS'!AL70</f>
        <v>820814</v>
      </c>
      <c r="AB67" s="124">
        <f>+'Enaex cons-BS'!AM70</f>
        <v>823564</v>
      </c>
      <c r="AC67" s="124">
        <f>+'Enaex cons-BS'!AN70</f>
        <v>841745</v>
      </c>
      <c r="AD67" s="124">
        <f>+'Enaex cons-BS'!AO70</f>
        <v>882440</v>
      </c>
      <c r="AE67" s="124">
        <f>+'Enaex cons-BS'!AP70</f>
        <v>892293</v>
      </c>
      <c r="AF67" s="124">
        <f>+'Enaex cons-BS'!AQ70</f>
        <v>873675</v>
      </c>
      <c r="AG67" s="124">
        <f>+'Enaex cons-BS'!AR70</f>
        <v>928972</v>
      </c>
      <c r="AH67" s="124">
        <f>+'Enaex cons-BS'!AS70</f>
        <v>900830</v>
      </c>
      <c r="AI67" s="124">
        <f>+'Enaex cons-BS'!AT70</f>
        <v>948834</v>
      </c>
      <c r="AJ67" s="124">
        <f>+'Enaex cons-BS'!AU70</f>
        <v>977306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198542</v>
      </c>
      <c r="G70" s="122">
        <f t="shared" ref="G70:AE70" si="56">+G46+G47-G58</f>
        <v>197684</v>
      </c>
      <c r="H70" s="122">
        <f t="shared" si="56"/>
        <v>215707</v>
      </c>
      <c r="I70" s="122">
        <f t="shared" si="56"/>
        <v>236618</v>
      </c>
      <c r="J70" s="122">
        <f t="shared" si="56"/>
        <v>234188</v>
      </c>
      <c r="K70" s="122">
        <f t="shared" si="56"/>
        <v>228188</v>
      </c>
      <c r="L70" s="122">
        <f t="shared" si="56"/>
        <v>228867</v>
      </c>
      <c r="M70" s="122">
        <f t="shared" si="56"/>
        <v>227582</v>
      </c>
      <c r="N70" s="122">
        <f t="shared" si="56"/>
        <v>214074</v>
      </c>
      <c r="O70" s="122">
        <f t="shared" si="56"/>
        <v>214545</v>
      </c>
      <c r="P70" s="122">
        <f t="shared" si="56"/>
        <v>214114</v>
      </c>
      <c r="Q70" s="122">
        <f t="shared" si="56"/>
        <v>211464</v>
      </c>
      <c r="R70" s="122">
        <f t="shared" si="56"/>
        <v>217419</v>
      </c>
      <c r="S70" s="122">
        <f t="shared" si="56"/>
        <v>250101</v>
      </c>
      <c r="T70" s="122">
        <f t="shared" si="56"/>
        <v>288341</v>
      </c>
      <c r="U70" s="122">
        <f t="shared" si="56"/>
        <v>299425</v>
      </c>
      <c r="V70" s="122">
        <f t="shared" si="56"/>
        <v>303584</v>
      </c>
      <c r="W70" s="122">
        <f t="shared" si="56"/>
        <v>318685</v>
      </c>
      <c r="X70" s="122">
        <f t="shared" si="56"/>
        <v>384633</v>
      </c>
      <c r="Y70" s="122">
        <f t="shared" si="56"/>
        <v>366423</v>
      </c>
      <c r="Z70" s="122">
        <f t="shared" si="56"/>
        <v>432932</v>
      </c>
      <c r="AA70" s="122">
        <f t="shared" si="56"/>
        <v>427208</v>
      </c>
      <c r="AB70" s="122">
        <f t="shared" si="56"/>
        <v>361303</v>
      </c>
      <c r="AC70" s="122">
        <f t="shared" si="56"/>
        <v>371207</v>
      </c>
      <c r="AD70" s="122">
        <f t="shared" si="56"/>
        <v>420405</v>
      </c>
      <c r="AE70" s="122">
        <f t="shared" si="56"/>
        <v>395558</v>
      </c>
      <c r="AF70" s="122">
        <f t="shared" ref="AF70:AI70" si="57">+AF46+AF47-AF58</f>
        <v>414323</v>
      </c>
      <c r="AG70" s="122">
        <f t="shared" si="57"/>
        <v>429970</v>
      </c>
      <c r="AH70" s="122">
        <f t="shared" si="57"/>
        <v>387065</v>
      </c>
      <c r="AI70" s="122">
        <f t="shared" si="57"/>
        <v>397936</v>
      </c>
      <c r="AJ70" s="122">
        <f t="shared" ref="AJ70" si="58">+AJ46+AJ47-AJ58</f>
        <v>442694</v>
      </c>
    </row>
    <row r="71" spans="2:36">
      <c r="B71" s="106" t="s">
        <v>307</v>
      </c>
      <c r="C71" s="102"/>
      <c r="D71" s="102"/>
      <c r="E71" s="102"/>
      <c r="F71" s="125">
        <f>+F61+F57</f>
        <v>301902</v>
      </c>
      <c r="G71" s="125">
        <f t="shared" ref="G71:AE71" si="59">+G61+G57</f>
        <v>308227</v>
      </c>
      <c r="H71" s="125">
        <f t="shared" si="59"/>
        <v>306357</v>
      </c>
      <c r="I71" s="125">
        <f t="shared" si="59"/>
        <v>302495</v>
      </c>
      <c r="J71" s="125">
        <f t="shared" si="59"/>
        <v>315269</v>
      </c>
      <c r="K71" s="125">
        <f t="shared" si="59"/>
        <v>339017</v>
      </c>
      <c r="L71" s="125">
        <f t="shared" si="59"/>
        <v>342615</v>
      </c>
      <c r="M71" s="125">
        <f t="shared" si="59"/>
        <v>336367</v>
      </c>
      <c r="N71" s="125">
        <f t="shared" si="59"/>
        <v>336610</v>
      </c>
      <c r="O71" s="125">
        <f t="shared" si="59"/>
        <v>352549</v>
      </c>
      <c r="P71" s="125">
        <f t="shared" si="59"/>
        <v>397573</v>
      </c>
      <c r="Q71" s="125">
        <f t="shared" si="59"/>
        <v>407460</v>
      </c>
      <c r="R71" s="125">
        <f t="shared" si="59"/>
        <v>404337</v>
      </c>
      <c r="S71" s="125">
        <f t="shared" si="59"/>
        <v>423204</v>
      </c>
      <c r="T71" s="125">
        <f t="shared" si="59"/>
        <v>438823</v>
      </c>
      <c r="U71" s="125">
        <f t="shared" si="59"/>
        <v>447921</v>
      </c>
      <c r="V71" s="125">
        <f t="shared" si="59"/>
        <v>454997</v>
      </c>
      <c r="W71" s="125">
        <f t="shared" si="59"/>
        <v>448510</v>
      </c>
      <c r="X71" s="125">
        <f t="shared" si="59"/>
        <v>467291</v>
      </c>
      <c r="Y71" s="125">
        <f t="shared" si="59"/>
        <v>464949</v>
      </c>
      <c r="Z71" s="125">
        <f t="shared" si="59"/>
        <v>565223</v>
      </c>
      <c r="AA71" s="125">
        <f t="shared" si="59"/>
        <v>612443</v>
      </c>
      <c r="AB71" s="125">
        <f t="shared" si="59"/>
        <v>587226</v>
      </c>
      <c r="AC71" s="125">
        <f t="shared" si="59"/>
        <v>600257</v>
      </c>
      <c r="AD71" s="125">
        <f t="shared" si="59"/>
        <v>627068</v>
      </c>
      <c r="AE71" s="125">
        <f t="shared" si="59"/>
        <v>565066</v>
      </c>
      <c r="AF71" s="125">
        <f t="shared" ref="AF71:AI71" si="60">+AF61+AF57</f>
        <v>558532</v>
      </c>
      <c r="AG71" s="125">
        <f t="shared" si="60"/>
        <v>575949</v>
      </c>
      <c r="AH71" s="125">
        <f t="shared" si="60"/>
        <v>548981</v>
      </c>
      <c r="AI71" s="125">
        <f t="shared" si="60"/>
        <v>561341</v>
      </c>
      <c r="AJ71" s="125">
        <f t="shared" ref="AJ71" si="61">+AJ61+AJ57</f>
        <v>569710</v>
      </c>
    </row>
    <row r="72" spans="2:36">
      <c r="B72" s="106" t="s">
        <v>308</v>
      </c>
      <c r="C72" s="102"/>
      <c r="D72" s="102"/>
      <c r="E72" s="102"/>
      <c r="F72" s="125">
        <f>+F71-F45</f>
        <v>183518</v>
      </c>
      <c r="G72" s="125">
        <f t="shared" ref="G72:AE72" si="62">+G71-G45</f>
        <v>169085</v>
      </c>
      <c r="H72" s="125">
        <f t="shared" si="62"/>
        <v>200311</v>
      </c>
      <c r="I72" s="125">
        <f t="shared" si="62"/>
        <v>204352</v>
      </c>
      <c r="J72" s="125">
        <f t="shared" si="62"/>
        <v>216401</v>
      </c>
      <c r="K72" s="125">
        <f t="shared" si="62"/>
        <v>224923</v>
      </c>
      <c r="L72" s="125">
        <f t="shared" si="62"/>
        <v>229200</v>
      </c>
      <c r="M72" s="125">
        <f t="shared" si="62"/>
        <v>218010</v>
      </c>
      <c r="N72" s="125">
        <f t="shared" si="62"/>
        <v>220279</v>
      </c>
      <c r="O72" s="125">
        <f t="shared" si="62"/>
        <v>217957</v>
      </c>
      <c r="P72" s="125">
        <f t="shared" si="62"/>
        <v>219719</v>
      </c>
      <c r="Q72" s="125">
        <f t="shared" si="62"/>
        <v>197644</v>
      </c>
      <c r="R72" s="125">
        <f t="shared" si="62"/>
        <v>188872</v>
      </c>
      <c r="S72" s="125">
        <f t="shared" si="62"/>
        <v>243452</v>
      </c>
      <c r="T72" s="125">
        <f t="shared" si="62"/>
        <v>281900</v>
      </c>
      <c r="U72" s="125">
        <f t="shared" si="62"/>
        <v>282129</v>
      </c>
      <c r="V72" s="125">
        <f t="shared" si="62"/>
        <v>305233</v>
      </c>
      <c r="W72" s="125">
        <f t="shared" si="62"/>
        <v>310502</v>
      </c>
      <c r="X72" s="125">
        <f t="shared" si="62"/>
        <v>338217</v>
      </c>
      <c r="Y72" s="125">
        <f t="shared" si="62"/>
        <v>301581</v>
      </c>
      <c r="Z72" s="125">
        <f t="shared" si="62"/>
        <v>356758</v>
      </c>
      <c r="AA72" s="125">
        <f t="shared" si="62"/>
        <v>441469</v>
      </c>
      <c r="AB72" s="125">
        <f t="shared" si="62"/>
        <v>393718</v>
      </c>
      <c r="AC72" s="125">
        <f t="shared" si="62"/>
        <v>361696</v>
      </c>
      <c r="AD72" s="125">
        <f t="shared" si="62"/>
        <v>382497</v>
      </c>
      <c r="AE72" s="125">
        <f t="shared" si="62"/>
        <v>346165</v>
      </c>
      <c r="AF72" s="125">
        <f t="shared" ref="AF72:AI72" si="63">+AF71-AF45</f>
        <v>380660</v>
      </c>
      <c r="AG72" s="125">
        <f t="shared" si="63"/>
        <v>357427</v>
      </c>
      <c r="AH72" s="125">
        <f t="shared" si="63"/>
        <v>296414</v>
      </c>
      <c r="AI72" s="125">
        <f t="shared" si="63"/>
        <v>290203</v>
      </c>
      <c r="AJ72" s="125">
        <f t="shared" ref="AJ72" si="64">+AJ71-AJ45</f>
        <v>329001</v>
      </c>
    </row>
    <row r="73" spans="2:36">
      <c r="B73" s="106" t="s">
        <v>309</v>
      </c>
      <c r="C73" s="102"/>
      <c r="D73" s="102"/>
      <c r="E73" s="102"/>
      <c r="F73" s="125">
        <f t="shared" ref="F73:AE73" si="65">+F49/F60</f>
        <v>1.890368839110061</v>
      </c>
      <c r="G73" s="125">
        <f t="shared" si="65"/>
        <v>1.9601295746534386</v>
      </c>
      <c r="H73" s="125">
        <f t="shared" si="65"/>
        <v>1.8467931483454234</v>
      </c>
      <c r="I73" s="125">
        <f t="shared" si="65"/>
        <v>1.8970267106169929</v>
      </c>
      <c r="J73" s="125">
        <f t="shared" si="65"/>
        <v>1.7358637826128509</v>
      </c>
      <c r="K73" s="125">
        <f t="shared" si="65"/>
        <v>1.834275685720185</v>
      </c>
      <c r="L73" s="125">
        <f t="shared" si="65"/>
        <v>1.7223922003804693</v>
      </c>
      <c r="M73" s="125">
        <f t="shared" si="65"/>
        <v>1.7333441625330819</v>
      </c>
      <c r="N73" s="125">
        <f t="shared" si="65"/>
        <v>1.6609461825378702</v>
      </c>
      <c r="O73" s="125">
        <f t="shared" si="65"/>
        <v>1.7481148837300116</v>
      </c>
      <c r="P73" s="125">
        <f t="shared" si="65"/>
        <v>1.7035309221727908</v>
      </c>
      <c r="Q73" s="125">
        <f t="shared" si="65"/>
        <v>1.7339067693709944</v>
      </c>
      <c r="R73" s="125">
        <f t="shared" si="65"/>
        <v>1.8044315047902861</v>
      </c>
      <c r="S73" s="125">
        <f t="shared" si="65"/>
        <v>1.858746021997655</v>
      </c>
      <c r="T73" s="125">
        <f t="shared" si="65"/>
        <v>1.8620467838083432</v>
      </c>
      <c r="U73" s="125">
        <f t="shared" si="65"/>
        <v>1.8126538030104087</v>
      </c>
      <c r="V73" s="125">
        <f t="shared" si="65"/>
        <v>1.6953194636979723</v>
      </c>
      <c r="W73" s="125">
        <f t="shared" si="65"/>
        <v>1.6041399708613457</v>
      </c>
      <c r="X73" s="125">
        <f t="shared" si="65"/>
        <v>1.6192031487506817</v>
      </c>
      <c r="Y73" s="125">
        <f t="shared" si="65"/>
        <v>1.6457244341440682</v>
      </c>
      <c r="Z73" s="125">
        <f t="shared" si="65"/>
        <v>1.5456534933908821</v>
      </c>
      <c r="AA73" s="125">
        <f t="shared" si="65"/>
        <v>1.2183611182814698</v>
      </c>
      <c r="AB73" s="125">
        <f t="shared" si="65"/>
        <v>1.2096268180942074</v>
      </c>
      <c r="AC73" s="125">
        <f t="shared" si="65"/>
        <v>1.5206587235280449</v>
      </c>
      <c r="AD73" s="125">
        <f t="shared" si="65"/>
        <v>1.5414894201520755</v>
      </c>
      <c r="AE73" s="125">
        <f t="shared" si="65"/>
        <v>1.6063031625662301</v>
      </c>
      <c r="AF73" s="125">
        <f t="shared" ref="AF73:AI73" si="66">+AF49/AF60</f>
        <v>1.4750017256850969</v>
      </c>
      <c r="AG73" s="125">
        <f t="shared" si="66"/>
        <v>1.3616925307096872</v>
      </c>
      <c r="AH73" s="125">
        <f t="shared" si="66"/>
        <v>1.4491646018361908</v>
      </c>
      <c r="AI73" s="125">
        <f t="shared" si="66"/>
        <v>1.3751129310686525</v>
      </c>
      <c r="AJ73" s="125">
        <f t="shared" ref="AJ73" si="67">+AJ49/AJ60</f>
        <v>1.4780380565414848</v>
      </c>
    </row>
    <row r="74" spans="2:36">
      <c r="B74" s="106" t="s">
        <v>310</v>
      </c>
      <c r="C74" s="102"/>
      <c r="D74" s="102"/>
      <c r="E74" s="102"/>
      <c r="F74" s="125">
        <f t="shared" ref="F74:AE74" si="68">+(F45+F46)/F60</f>
        <v>1.3156694736019248</v>
      </c>
      <c r="G74" s="125">
        <f t="shared" si="68"/>
        <v>1.3672028959765885</v>
      </c>
      <c r="H74" s="125">
        <f t="shared" si="68"/>
        <v>1.1880104499568813</v>
      </c>
      <c r="I74" s="125">
        <f t="shared" si="68"/>
        <v>1.2332342513637609</v>
      </c>
      <c r="J74" s="125">
        <f t="shared" si="68"/>
        <v>1.2326224076964736</v>
      </c>
      <c r="K74" s="125">
        <f t="shared" si="68"/>
        <v>1.2590608770230136</v>
      </c>
      <c r="L74" s="125">
        <f t="shared" si="68"/>
        <v>1.2453709575142675</v>
      </c>
      <c r="M74" s="125">
        <f t="shared" si="68"/>
        <v>1.2620838021584444</v>
      </c>
      <c r="N74" s="125">
        <f t="shared" si="68"/>
        <v>1.2141204232320926</v>
      </c>
      <c r="O74" s="125">
        <f t="shared" si="68"/>
        <v>1.2943710096257102</v>
      </c>
      <c r="P74" s="125">
        <f t="shared" si="68"/>
        <v>1.2429663041687262</v>
      </c>
      <c r="Q74" s="125">
        <f t="shared" si="68"/>
        <v>1.328464757267011</v>
      </c>
      <c r="R74" s="125">
        <f t="shared" si="68"/>
        <v>1.3653687801435126</v>
      </c>
      <c r="S74" s="125">
        <f t="shared" si="68"/>
        <v>1.3975867606827221</v>
      </c>
      <c r="T74" s="125">
        <f t="shared" si="68"/>
        <v>1.3812059118345985</v>
      </c>
      <c r="U74" s="125">
        <f t="shared" si="68"/>
        <v>1.3221769086065918</v>
      </c>
      <c r="V74" s="125">
        <f t="shared" si="68"/>
        <v>1.172486184023223</v>
      </c>
      <c r="W74" s="125">
        <f t="shared" si="68"/>
        <v>1.1162935105057137</v>
      </c>
      <c r="X74" s="125">
        <f t="shared" si="68"/>
        <v>1.141853457840045</v>
      </c>
      <c r="Y74" s="125">
        <f t="shared" si="68"/>
        <v>1.1484156873611864</v>
      </c>
      <c r="Z74" s="125">
        <f t="shared" si="68"/>
        <v>1.1169695845697329</v>
      </c>
      <c r="AA74" s="125">
        <f t="shared" si="68"/>
        <v>0.86114243829312032</v>
      </c>
      <c r="AB74" s="125">
        <f t="shared" si="68"/>
        <v>0.83786676946343053</v>
      </c>
      <c r="AC74" s="125">
        <f t="shared" si="68"/>
        <v>1.1010222489476849</v>
      </c>
      <c r="AD74" s="125">
        <f t="shared" si="68"/>
        <v>1.1283567229360181</v>
      </c>
      <c r="AE74" s="125">
        <f t="shared" si="68"/>
        <v>1.1365611989703444</v>
      </c>
      <c r="AF74" s="125">
        <f t="shared" ref="AF74:AI74" si="69">+(AF45+AF46)/AF60</f>
        <v>1.0415734796714295</v>
      </c>
      <c r="AG74" s="125">
        <f t="shared" si="69"/>
        <v>0.99586481951057382</v>
      </c>
      <c r="AH74" s="125">
        <f t="shared" si="69"/>
        <v>1.050574823839274</v>
      </c>
      <c r="AI74" s="125">
        <f t="shared" si="69"/>
        <v>0.96759749658644056</v>
      </c>
      <c r="AJ74" s="125">
        <f t="shared" ref="AJ74" si="70">+(AJ45+AJ46)/AJ60</f>
        <v>1.0371928280782154</v>
      </c>
    </row>
    <row r="75" spans="2:36">
      <c r="B75" s="106" t="s">
        <v>311</v>
      </c>
      <c r="C75" s="102"/>
      <c r="D75" s="102"/>
      <c r="E75" s="102"/>
      <c r="F75" s="125">
        <f t="shared" ref="F75:AE75" si="71">+F64/F67</f>
        <v>0.81077455767409912</v>
      </c>
      <c r="G75" s="125">
        <f t="shared" si="71"/>
        <v>0.80082680434704123</v>
      </c>
      <c r="H75" s="125">
        <f t="shared" si="71"/>
        <v>0.81926936985650567</v>
      </c>
      <c r="I75" s="125">
        <f t="shared" si="71"/>
        <v>0.80670693956613149</v>
      </c>
      <c r="J75" s="125">
        <f t="shared" si="71"/>
        <v>0.83679133629858826</v>
      </c>
      <c r="K75" s="125">
        <f t="shared" si="71"/>
        <v>0.84629474469607546</v>
      </c>
      <c r="L75" s="125">
        <f t="shared" si="71"/>
        <v>0.85346741583707841</v>
      </c>
      <c r="M75" s="125">
        <f t="shared" si="71"/>
        <v>0.83728975197077482</v>
      </c>
      <c r="N75" s="125">
        <f t="shared" si="71"/>
        <v>0.8350985380672109</v>
      </c>
      <c r="O75" s="125">
        <f t="shared" si="71"/>
        <v>0.8577774686273828</v>
      </c>
      <c r="P75" s="125">
        <f t="shared" si="71"/>
        <v>0.92707993598446636</v>
      </c>
      <c r="Q75" s="125">
        <f t="shared" si="71"/>
        <v>0.95174131036196963</v>
      </c>
      <c r="R75" s="125">
        <f t="shared" si="71"/>
        <v>0.91225570827176672</v>
      </c>
      <c r="S75" s="125">
        <f t="shared" si="71"/>
        <v>0.95285111443962534</v>
      </c>
      <c r="T75" s="125">
        <f t="shared" si="71"/>
        <v>0.98571054769807054</v>
      </c>
      <c r="U75" s="125">
        <f t="shared" si="71"/>
        <v>1.0141889050645121</v>
      </c>
      <c r="V75" s="125">
        <f t="shared" si="71"/>
        <v>1.0687182063859744</v>
      </c>
      <c r="W75" s="125">
        <f t="shared" si="71"/>
        <v>1.1009133334563057</v>
      </c>
      <c r="X75" s="125">
        <f t="shared" si="71"/>
        <v>1.1165843143495571</v>
      </c>
      <c r="Y75" s="125">
        <f t="shared" si="71"/>
        <v>1.091459038512228</v>
      </c>
      <c r="Z75" s="125">
        <f t="shared" si="71"/>
        <v>1.1946674653993001</v>
      </c>
      <c r="AA75" s="125">
        <f t="shared" si="71"/>
        <v>1.2267627014159115</v>
      </c>
      <c r="AB75" s="125">
        <f t="shared" si="71"/>
        <v>1.1609795959998253</v>
      </c>
      <c r="AC75" s="125">
        <f t="shared" si="71"/>
        <v>1.140162400727061</v>
      </c>
      <c r="AD75" s="125">
        <f t="shared" si="71"/>
        <v>1.156197588504601</v>
      </c>
      <c r="AE75" s="125">
        <f t="shared" si="71"/>
        <v>1.0662708325628465</v>
      </c>
      <c r="AF75" s="125">
        <f t="shared" ref="AF75:AI75" si="72">+AF64/AF67</f>
        <v>1.0880453257790368</v>
      </c>
      <c r="AG75" s="125">
        <f t="shared" si="72"/>
        <v>1.060568025731669</v>
      </c>
      <c r="AH75" s="125">
        <f t="shared" si="72"/>
        <v>1.089485252489371</v>
      </c>
      <c r="AI75" s="125">
        <f t="shared" si="72"/>
        <v>1.0884179951392974</v>
      </c>
      <c r="AJ75" s="125">
        <f t="shared" ref="AJ75" si="73">+AJ64/AJ67</f>
        <v>1.0559824660853407</v>
      </c>
    </row>
    <row r="76" spans="2:36">
      <c r="B76" s="106" t="s">
        <v>312</v>
      </c>
      <c r="C76" s="102"/>
      <c r="D76" s="102"/>
      <c r="E76" s="102"/>
      <c r="F76" s="126">
        <f t="shared" ref="F76:AE76" si="74">+F71/(F71+F67)*100</f>
        <v>31.837537885259078</v>
      </c>
      <c r="G76" s="126">
        <f t="shared" si="74"/>
        <v>31.679471301344876</v>
      </c>
      <c r="H76" s="126">
        <f t="shared" si="74"/>
        <v>32.376144394198953</v>
      </c>
      <c r="I76" s="126">
        <f t="shared" si="74"/>
        <v>31.673442975866006</v>
      </c>
      <c r="J76" s="126">
        <f t="shared" si="74"/>
        <v>32.784377586716083</v>
      </c>
      <c r="K76" s="126">
        <f t="shared" si="74"/>
        <v>34.138587659771154</v>
      </c>
      <c r="L76" s="126">
        <f t="shared" si="74"/>
        <v>34.425088018262784</v>
      </c>
      <c r="M76" s="126">
        <f t="shared" si="74"/>
        <v>34.097286141195262</v>
      </c>
      <c r="N76" s="126">
        <f t="shared" si="74"/>
        <v>33.830660763730108</v>
      </c>
      <c r="O76" s="126">
        <f t="shared" si="74"/>
        <v>35.787889031343809</v>
      </c>
      <c r="P76" s="126">
        <f t="shared" si="74"/>
        <v>37.620885172806659</v>
      </c>
      <c r="Q76" s="126">
        <f t="shared" si="74"/>
        <v>37.47175547808078</v>
      </c>
      <c r="R76" s="126">
        <f t="shared" si="74"/>
        <v>36.046257656788654</v>
      </c>
      <c r="S76" s="126">
        <f t="shared" si="74"/>
        <v>37.137068007051766</v>
      </c>
      <c r="T76" s="126">
        <f t="shared" si="74"/>
        <v>37.668729983098032</v>
      </c>
      <c r="U76" s="126">
        <f t="shared" si="74"/>
        <v>38.333515906080009</v>
      </c>
      <c r="V76" s="126">
        <f t="shared" si="74"/>
        <v>39.239405937349346</v>
      </c>
      <c r="W76" s="126">
        <f t="shared" si="74"/>
        <v>37.14405443366725</v>
      </c>
      <c r="X76" s="126">
        <f t="shared" si="74"/>
        <v>38.06410989523004</v>
      </c>
      <c r="Y76" s="126">
        <f t="shared" si="74"/>
        <v>37.760729893454332</v>
      </c>
      <c r="Z76" s="126">
        <f t="shared" si="74"/>
        <v>41.26224329862589</v>
      </c>
      <c r="AA76" s="126">
        <f t="shared" si="74"/>
        <v>42.730857061922599</v>
      </c>
      <c r="AB76" s="126">
        <f t="shared" si="74"/>
        <v>41.623912843158799</v>
      </c>
      <c r="AC76" s="126">
        <f t="shared" si="74"/>
        <v>41.62664129453357</v>
      </c>
      <c r="AD76" s="126">
        <f t="shared" si="74"/>
        <v>41.541217403286367</v>
      </c>
      <c r="AE76" s="126">
        <f t="shared" si="74"/>
        <v>38.773287844655982</v>
      </c>
      <c r="AF76" s="126">
        <f t="shared" ref="AF76:AI76" si="75">+AF71/(AF71+AF67)*100</f>
        <v>38.997994005056533</v>
      </c>
      <c r="AG76" s="126">
        <f t="shared" si="75"/>
        <v>38.271045456871157</v>
      </c>
      <c r="AH76" s="126">
        <f t="shared" si="75"/>
        <v>37.865694218073941</v>
      </c>
      <c r="AI76" s="126">
        <f t="shared" si="75"/>
        <v>37.170592812091314</v>
      </c>
      <c r="AJ76" s="126">
        <f t="shared" ref="AJ76" si="76">+AJ71/(AJ71+AJ67)*100</f>
        <v>36.826380593348745</v>
      </c>
    </row>
    <row r="77" spans="2:36">
      <c r="B77" s="106" t="s">
        <v>313</v>
      </c>
      <c r="C77" s="102"/>
      <c r="D77" s="102"/>
      <c r="E77" s="102"/>
      <c r="F77" s="127">
        <f t="shared" ref="F77:AJ77" si="77">+F71/SUM(C13:F13)</f>
        <v>1.8366885072365899</v>
      </c>
      <c r="G77" s="127">
        <f t="shared" si="77"/>
        <v>1.8275808909417561</v>
      </c>
      <c r="H77" s="127">
        <f t="shared" si="77"/>
        <v>1.8691930346923087</v>
      </c>
      <c r="I77" s="127">
        <f t="shared" si="77"/>
        <v>1.8505750642358987</v>
      </c>
      <c r="J77" s="127">
        <f t="shared" si="77"/>
        <v>1.8858057183873669</v>
      </c>
      <c r="K77" s="127">
        <f t="shared" si="77"/>
        <v>2.0326222510012713</v>
      </c>
      <c r="L77" s="127">
        <f t="shared" si="77"/>
        <v>2.0196592784720586</v>
      </c>
      <c r="M77" s="127">
        <f t="shared" si="77"/>
        <v>1.9277702954408689</v>
      </c>
      <c r="N77" s="127">
        <f t="shared" si="77"/>
        <v>1.9513962561667739</v>
      </c>
      <c r="O77" s="127">
        <f t="shared" si="77"/>
        <v>2.0183948977488719</v>
      </c>
      <c r="P77" s="127">
        <f t="shared" si="77"/>
        <v>2.3059072586491896</v>
      </c>
      <c r="Q77" s="127">
        <f t="shared" si="77"/>
        <v>2.3702212811503829</v>
      </c>
      <c r="R77" s="127">
        <f t="shared" si="77"/>
        <v>2.2632913518052056</v>
      </c>
      <c r="S77" s="127">
        <f t="shared" si="77"/>
        <v>2.2993719166322562</v>
      </c>
      <c r="T77" s="127">
        <f t="shared" si="77"/>
        <v>2.2162441983202275</v>
      </c>
      <c r="U77" s="127">
        <f t="shared" si="77"/>
        <v>2.1493845821636794</v>
      </c>
      <c r="V77" s="127">
        <f t="shared" si="77"/>
        <v>2.1511029794154632</v>
      </c>
      <c r="W77" s="127">
        <f t="shared" si="77"/>
        <v>1.908187793826714</v>
      </c>
      <c r="X77" s="127">
        <f t="shared" si="77"/>
        <v>1.7282814123877963</v>
      </c>
      <c r="Y77" s="127">
        <f t="shared" si="77"/>
        <v>1.5926729010379201</v>
      </c>
      <c r="Z77" s="127">
        <f t="shared" si="77"/>
        <v>1.8326762079542434</v>
      </c>
      <c r="AA77" s="127">
        <f t="shared" si="77"/>
        <v>1.9589337291014295</v>
      </c>
      <c r="AB77" s="127">
        <f t="shared" si="77"/>
        <v>2.0044442623958054</v>
      </c>
      <c r="AC77" s="127">
        <f t="shared" si="77"/>
        <v>1.9351330962735622</v>
      </c>
      <c r="AD77" s="127">
        <f t="shared" si="77"/>
        <v>1.9195410743366517</v>
      </c>
      <c r="AE77" s="127">
        <f t="shared" si="77"/>
        <v>1.6944575220628586</v>
      </c>
      <c r="AF77" s="127">
        <f t="shared" si="77"/>
        <v>1.6283162105115856</v>
      </c>
      <c r="AG77" s="127">
        <f t="shared" si="77"/>
        <v>1.7036886943146188</v>
      </c>
      <c r="AH77" s="127">
        <f t="shared" si="77"/>
        <v>1.6160902215798196</v>
      </c>
      <c r="AI77" s="127">
        <f t="shared" si="77"/>
        <v>1.6154720586627067</v>
      </c>
      <c r="AJ77" s="127">
        <f t="shared" si="77"/>
        <v>1.5800567445910978</v>
      </c>
    </row>
    <row r="78" spans="2:36">
      <c r="B78" s="106" t="s">
        <v>314</v>
      </c>
      <c r="C78" s="102"/>
      <c r="D78" s="102"/>
      <c r="E78" s="102"/>
      <c r="F78" s="126">
        <f t="shared" ref="F78:AE78" si="78">+F72/F67</f>
        <v>0.28392712375223561</v>
      </c>
      <c r="G78" s="126">
        <f t="shared" si="78"/>
        <v>0.25436719981706801</v>
      </c>
      <c r="H78" s="126">
        <f t="shared" si="78"/>
        <v>0.31304169805246562</v>
      </c>
      <c r="I78" s="126">
        <f t="shared" si="78"/>
        <v>0.31316010469727895</v>
      </c>
      <c r="J78" s="126">
        <f t="shared" si="78"/>
        <v>0.33479172307097271</v>
      </c>
      <c r="K78" s="126">
        <f t="shared" si="78"/>
        <v>0.34389582352257647</v>
      </c>
      <c r="L78" s="126">
        <f t="shared" si="78"/>
        <v>0.35119278369313228</v>
      </c>
      <c r="M78" s="126">
        <f t="shared" si="78"/>
        <v>0.33533551240146126</v>
      </c>
      <c r="N78" s="126">
        <f t="shared" si="78"/>
        <v>0.334579836719195</v>
      </c>
      <c r="O78" s="126">
        <f t="shared" si="78"/>
        <v>0.34456445100686417</v>
      </c>
      <c r="P78" s="126">
        <f t="shared" si="78"/>
        <v>0.33330400552171902</v>
      </c>
      <c r="Q78" s="126">
        <f t="shared" si="78"/>
        <v>0.29068756719550415</v>
      </c>
      <c r="R78" s="126">
        <f t="shared" si="78"/>
        <v>0.26328026987091918</v>
      </c>
      <c r="S78" s="126">
        <f t="shared" si="78"/>
        <v>0.33984161793712458</v>
      </c>
      <c r="T78" s="126">
        <f t="shared" si="78"/>
        <v>0.38822249459463182</v>
      </c>
      <c r="U78" s="126">
        <f t="shared" si="78"/>
        <v>0.39153967106276621</v>
      </c>
      <c r="V78" s="126">
        <f t="shared" si="78"/>
        <v>0.43323482990416495</v>
      </c>
      <c r="W78" s="126">
        <f t="shared" si="78"/>
        <v>0.40910540226462427</v>
      </c>
      <c r="X78" s="126">
        <f t="shared" si="78"/>
        <v>0.44481693323215199</v>
      </c>
      <c r="Y78" s="126">
        <f t="shared" si="78"/>
        <v>0.39352701232067688</v>
      </c>
      <c r="Z78" s="126">
        <f>+Z72/Z67</f>
        <v>0.44339355313394846</v>
      </c>
      <c r="AA78" s="126">
        <f t="shared" si="78"/>
        <v>0.53784292178252324</v>
      </c>
      <c r="AB78" s="126">
        <f t="shared" si="78"/>
        <v>0.47806606408245139</v>
      </c>
      <c r="AC78" s="126">
        <f t="shared" si="78"/>
        <v>0.42969783010294094</v>
      </c>
      <c r="AD78" s="126">
        <f t="shared" si="78"/>
        <v>0.43345383255518788</v>
      </c>
      <c r="AE78" s="126">
        <f t="shared" si="78"/>
        <v>0.38794992227889269</v>
      </c>
      <c r="AF78" s="126">
        <f t="shared" ref="AF78:AI78" si="79">+AF72/AF67</f>
        <v>0.43569977394339998</v>
      </c>
      <c r="AG78" s="126">
        <f t="shared" si="79"/>
        <v>0.38475540705209632</v>
      </c>
      <c r="AH78" s="126">
        <f t="shared" si="79"/>
        <v>0.32904543587580343</v>
      </c>
      <c r="AI78" s="126">
        <f t="shared" si="79"/>
        <v>0.30585223548060042</v>
      </c>
      <c r="AJ78" s="126">
        <f t="shared" ref="AJ78" si="80">+AJ72/AJ67</f>
        <v>0.33664072460416694</v>
      </c>
    </row>
    <row r="79" spans="2:36">
      <c r="B79" s="106" t="s">
        <v>315</v>
      </c>
      <c r="C79" s="102"/>
      <c r="D79" s="102"/>
      <c r="E79" s="102"/>
      <c r="F79" s="127">
        <f t="shared" ref="F79:AJ79" si="81">+F72/SUM(C13:F13)</f>
        <v>1.1164729000504949</v>
      </c>
      <c r="G79" s="127">
        <f t="shared" si="81"/>
        <v>1.0025614723722673</v>
      </c>
      <c r="H79" s="127">
        <f t="shared" si="81"/>
        <v>1.2221686658775579</v>
      </c>
      <c r="I79" s="127">
        <f t="shared" si="81"/>
        <v>1.250165178025205</v>
      </c>
      <c r="J79" s="127">
        <f t="shared" si="81"/>
        <v>1.2944191888981935</v>
      </c>
      <c r="K79" s="127">
        <f t="shared" si="81"/>
        <v>1.3485562510492362</v>
      </c>
      <c r="L79" s="127">
        <f t="shared" si="81"/>
        <v>1.3510964395189813</v>
      </c>
      <c r="M79" s="127">
        <f t="shared" si="81"/>
        <v>1.2494483766512881</v>
      </c>
      <c r="N79" s="127">
        <f t="shared" si="81"/>
        <v>1.2770019188739514</v>
      </c>
      <c r="O79" s="127">
        <f t="shared" si="81"/>
        <v>1.2478358943824857</v>
      </c>
      <c r="P79" s="127">
        <f t="shared" si="81"/>
        <v>1.2743612794710437</v>
      </c>
      <c r="Q79" s="127">
        <f t="shared" si="81"/>
        <v>1.149707983339926</v>
      </c>
      <c r="R79" s="127">
        <f t="shared" si="81"/>
        <v>1.0572180240694096</v>
      </c>
      <c r="S79" s="127">
        <f t="shared" si="81"/>
        <v>1.322734879273249</v>
      </c>
      <c r="T79" s="127">
        <f t="shared" si="81"/>
        <v>1.4237158022858241</v>
      </c>
      <c r="U79" s="127">
        <f t="shared" si="81"/>
        <v>1.3538184697329589</v>
      </c>
      <c r="V79" s="127">
        <f t="shared" si="81"/>
        <v>1.443059219546327</v>
      </c>
      <c r="W79" s="127">
        <f t="shared" si="81"/>
        <v>1.3210321427811695</v>
      </c>
      <c r="X79" s="127">
        <f t="shared" si="81"/>
        <v>1.2508996630655487</v>
      </c>
      <c r="Y79" s="127">
        <f t="shared" si="81"/>
        <v>1.0330592950364814</v>
      </c>
      <c r="Z79" s="127">
        <f>+Z72/SUM(W13:Z13)</f>
        <v>1.1567503420726686</v>
      </c>
      <c r="AA79" s="127">
        <f t="shared" si="81"/>
        <v>1.4120636768689967</v>
      </c>
      <c r="AB79" s="127">
        <f t="shared" si="81"/>
        <v>1.3439217372901604</v>
      </c>
      <c r="AC79" s="127">
        <f t="shared" si="81"/>
        <v>1.1660503757386627</v>
      </c>
      <c r="AD79" s="127">
        <f t="shared" si="81"/>
        <v>1.1708757300811814</v>
      </c>
      <c r="AE79" s="127">
        <f t="shared" si="81"/>
        <v>1.0380413759187235</v>
      </c>
      <c r="AF79" s="127">
        <f t="shared" si="81"/>
        <v>1.1097570930463074</v>
      </c>
      <c r="AG79" s="127">
        <f t="shared" si="81"/>
        <v>1.0572886469857421</v>
      </c>
      <c r="AH79" s="127">
        <f t="shared" si="81"/>
        <v>0.87258350824411168</v>
      </c>
      <c r="AI79" s="127">
        <f t="shared" si="81"/>
        <v>0.83516942079786349</v>
      </c>
      <c r="AJ79" s="127">
        <f t="shared" si="81"/>
        <v>0.91246467330258507</v>
      </c>
    </row>
    <row r="80" spans="2:36">
      <c r="B80" s="108" t="s">
        <v>352</v>
      </c>
      <c r="C80" s="109"/>
      <c r="D80" s="109"/>
      <c r="E80" s="109"/>
      <c r="F80" s="128">
        <f t="shared" ref="F80:AE80" si="82">+F13/(F15-F14)</f>
        <v>12.99645599527466</v>
      </c>
      <c r="G80" s="128">
        <f t="shared" si="82"/>
        <v>14.548967100229532</v>
      </c>
      <c r="H80" s="128">
        <f t="shared" si="82"/>
        <v>16.516142214957089</v>
      </c>
      <c r="I80" s="128">
        <f t="shared" si="82"/>
        <v>15.827093786182941</v>
      </c>
      <c r="J80" s="128">
        <f t="shared" si="82"/>
        <v>18.931376437921461</v>
      </c>
      <c r="K80" s="128">
        <f t="shared" si="82"/>
        <v>22.866950182260023</v>
      </c>
      <c r="L80" s="128">
        <f t="shared" si="82"/>
        <v>13.420285359801488</v>
      </c>
      <c r="M80" s="128">
        <f t="shared" si="82"/>
        <v>13.687462686567164</v>
      </c>
      <c r="N80" s="128">
        <f t="shared" si="82"/>
        <v>18.80674342105263</v>
      </c>
      <c r="O80" s="128">
        <f t="shared" si="82"/>
        <v>13.305481283422459</v>
      </c>
      <c r="P80" s="128">
        <f t="shared" si="82"/>
        <v>13.187781350482314</v>
      </c>
      <c r="Q80" s="128">
        <f t="shared" si="82"/>
        <v>13.274590163934427</v>
      </c>
      <c r="R80" s="128">
        <f t="shared" si="82"/>
        <v>14.276387377584332</v>
      </c>
      <c r="S80" s="128">
        <f t="shared" si="82"/>
        <v>13.577177177177177</v>
      </c>
      <c r="T80" s="128">
        <f t="shared" si="82"/>
        <v>15.964275341272147</v>
      </c>
      <c r="U80" s="128">
        <f t="shared" si="82"/>
        <v>18.984332425068121</v>
      </c>
      <c r="V80" s="128">
        <f t="shared" si="82"/>
        <v>13.74610630407911</v>
      </c>
      <c r="W80" s="128">
        <f t="shared" si="82"/>
        <v>22.427079934747145</v>
      </c>
      <c r="X80" s="128">
        <f t="shared" si="82"/>
        <v>26.356976065382369</v>
      </c>
      <c r="Y80" s="128">
        <f t="shared" si="82"/>
        <v>24.175477009696589</v>
      </c>
      <c r="Z80" s="128">
        <f>+Z13/(Z15-Z14)</f>
        <v>21.24580017683466</v>
      </c>
      <c r="AA80" s="128">
        <f t="shared" si="82"/>
        <v>15.551150895140665</v>
      </c>
      <c r="AB80" s="128">
        <f t="shared" si="82"/>
        <v>12.501327668613914</v>
      </c>
      <c r="AC80" s="128">
        <f t="shared" si="82"/>
        <v>21.187177762833446</v>
      </c>
      <c r="AD80" s="128">
        <f t="shared" si="82"/>
        <v>22.752119188286667</v>
      </c>
      <c r="AE80" s="128">
        <f t="shared" si="82"/>
        <v>16.670637408568442</v>
      </c>
      <c r="AF80" s="128">
        <f t="shared" ref="AF80:AI80" si="83">+AF13/(AF15-AF14)</f>
        <v>16.341080530071356</v>
      </c>
      <c r="AG80" s="128">
        <f t="shared" si="83"/>
        <v>19.174480839220724</v>
      </c>
      <c r="AH80" s="128">
        <f t="shared" si="83"/>
        <v>21.6074251497006</v>
      </c>
      <c r="AI80" s="128">
        <f t="shared" si="83"/>
        <v>27.479598242310107</v>
      </c>
      <c r="AJ80" s="128">
        <f t="shared" ref="AJ80" si="84">+AJ13/(AJ15-AJ14)</f>
        <v>22.162586165913954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J83" si="85">+SUM(C6:F6)/F56</f>
        <v>0.60250340694033266</v>
      </c>
      <c r="G83" s="130">
        <f t="shared" si="85"/>
        <v>0.61112224951130267</v>
      </c>
      <c r="H83" s="130">
        <f t="shared" si="85"/>
        <v>0.62596198861806074</v>
      </c>
      <c r="I83" s="130">
        <f t="shared" si="85"/>
        <v>0.63703610715518633</v>
      </c>
      <c r="J83" s="130">
        <f t="shared" si="85"/>
        <v>0.65968754843100397</v>
      </c>
      <c r="K83" s="130">
        <f t="shared" si="85"/>
        <v>0.65393297878859646</v>
      </c>
      <c r="L83" s="130">
        <f t="shared" si="85"/>
        <v>0.66453737246142219</v>
      </c>
      <c r="M83" s="130">
        <f t="shared" si="85"/>
        <v>0.66781948114139511</v>
      </c>
      <c r="N83" s="130">
        <f t="shared" si="85"/>
        <v>0.63446017697650103</v>
      </c>
      <c r="O83" s="130">
        <f t="shared" si="85"/>
        <v>0.64394648522063525</v>
      </c>
      <c r="P83" s="130">
        <f t="shared" si="85"/>
        <v>0.57120658710916594</v>
      </c>
      <c r="Q83" s="130">
        <f t="shared" si="85"/>
        <v>0.58146486956547949</v>
      </c>
      <c r="R83" s="130">
        <f t="shared" si="85"/>
        <v>0.60129580249217462</v>
      </c>
      <c r="S83" s="130">
        <f t="shared" si="85"/>
        <v>0.64928282540912474</v>
      </c>
      <c r="T83" s="130">
        <f t="shared" si="85"/>
        <v>0.73433854595792725</v>
      </c>
      <c r="U83" s="130">
        <f t="shared" si="85"/>
        <v>0.80051676025769114</v>
      </c>
      <c r="V83" s="130">
        <f t="shared" si="85"/>
        <v>0.88186302189429455</v>
      </c>
      <c r="W83" s="130">
        <f t="shared" si="85"/>
        <v>0.90775938244529641</v>
      </c>
      <c r="X83" s="130">
        <f t="shared" si="85"/>
        <v>1.0358518082178672</v>
      </c>
      <c r="Y83" s="130">
        <f t="shared" si="85"/>
        <v>1.1366266990600189</v>
      </c>
      <c r="Z83" s="130">
        <f t="shared" si="85"/>
        <v>1.1042332659624532</v>
      </c>
      <c r="AA83" s="130">
        <f t="shared" si="85"/>
        <v>1.1034677457300146</v>
      </c>
      <c r="AB83" s="130">
        <f t="shared" si="85"/>
        <v>1.0825232271640524</v>
      </c>
      <c r="AC83" s="130">
        <f t="shared" si="85"/>
        <v>1.0491681520268714</v>
      </c>
      <c r="AD83" s="130">
        <f t="shared" si="85"/>
        <v>0.97147497129102367</v>
      </c>
      <c r="AE83" s="130">
        <f t="shared" si="85"/>
        <v>0.97796464645642855</v>
      </c>
      <c r="AF83" s="130">
        <f t="shared" si="85"/>
        <v>0.99976922313710725</v>
      </c>
      <c r="AG83" s="130">
        <f t="shared" si="85"/>
        <v>0.97624712022191917</v>
      </c>
      <c r="AH83" s="130">
        <f t="shared" si="85"/>
        <v>1.0179304680356867</v>
      </c>
      <c r="AI83" s="130">
        <f t="shared" si="85"/>
        <v>0.98992360572114324</v>
      </c>
      <c r="AJ83" s="130">
        <f t="shared" si="85"/>
        <v>1.0026640800587661</v>
      </c>
    </row>
    <row r="84" spans="2:36">
      <c r="B84" s="106" t="s">
        <v>318</v>
      </c>
      <c r="C84" s="102"/>
      <c r="D84" s="102"/>
      <c r="E84" s="102"/>
      <c r="F84" s="126">
        <f t="shared" ref="F84:O85" si="86">+SUM(C6:F6)/F46</f>
        <v>3.8207091230237422</v>
      </c>
      <c r="G84" s="126">
        <f t="shared" si="86"/>
        <v>3.9724688441801743</v>
      </c>
      <c r="H84" s="126">
        <f t="shared" si="86"/>
        <v>4.1643455153298854</v>
      </c>
      <c r="I84" s="126">
        <f t="shared" si="86"/>
        <v>3.7756741539142151</v>
      </c>
      <c r="J84" s="126">
        <f t="shared" si="86"/>
        <v>3.7176069641823069</v>
      </c>
      <c r="K84" s="126">
        <f t="shared" si="86"/>
        <v>3.8899031048802235</v>
      </c>
      <c r="L84" s="126">
        <f t="shared" si="86"/>
        <v>4.0028832220379753</v>
      </c>
      <c r="M84" s="126">
        <f t="shared" si="86"/>
        <v>3.9845003446587879</v>
      </c>
      <c r="N84" s="126">
        <f t="shared" si="86"/>
        <v>3.7822832528235972</v>
      </c>
      <c r="O84" s="126">
        <f t="shared" si="86"/>
        <v>3.8436942862802663</v>
      </c>
      <c r="P84" s="126">
        <f t="shared" ref="P84:AJ85" si="87">+SUM(M6:P6)/P46</f>
        <v>3.9386116795214861</v>
      </c>
      <c r="Q84" s="126">
        <f t="shared" si="87"/>
        <v>3.7270698591032261</v>
      </c>
      <c r="R84" s="126">
        <f t="shared" si="87"/>
        <v>4.075686679480401</v>
      </c>
      <c r="S84" s="126">
        <f t="shared" si="87"/>
        <v>3.6954453914847738</v>
      </c>
      <c r="T84" s="126">
        <f t="shared" si="87"/>
        <v>3.7100804855059515</v>
      </c>
      <c r="U84" s="126">
        <f t="shared" si="87"/>
        <v>4.0013018187578995</v>
      </c>
      <c r="V84" s="126">
        <f t="shared" si="87"/>
        <v>4.4184946458344072</v>
      </c>
      <c r="W84" s="126">
        <f t="shared" si="87"/>
        <v>3.9042063952312236</v>
      </c>
      <c r="X84" s="126">
        <f t="shared" si="87"/>
        <v>3.9545230267059499</v>
      </c>
      <c r="Y84" s="126">
        <f t="shared" si="87"/>
        <v>4.7480720062342154</v>
      </c>
      <c r="Z84" s="126">
        <f t="shared" si="87"/>
        <v>4.2946466328364519</v>
      </c>
      <c r="AA84" s="126">
        <f t="shared" si="87"/>
        <v>4.4535734632319492</v>
      </c>
      <c r="AB84" s="126">
        <f t="shared" si="87"/>
        <v>5.1844201416546465</v>
      </c>
      <c r="AC84" s="126">
        <f t="shared" si="87"/>
        <v>4.9458482054073292</v>
      </c>
      <c r="AD84" s="126">
        <f t="shared" si="87"/>
        <v>4.2674756317731202</v>
      </c>
      <c r="AE84" s="126">
        <f t="shared" si="87"/>
        <v>4.4865199768096327</v>
      </c>
      <c r="AF84" s="126">
        <f t="shared" si="87"/>
        <v>4.2843699421422174</v>
      </c>
      <c r="AG84" s="126">
        <f t="shared" si="87"/>
        <v>4.1283203435660889</v>
      </c>
      <c r="AH84" s="126">
        <f t="shared" si="87"/>
        <v>4.5539528162419369</v>
      </c>
      <c r="AI84" s="126">
        <f t="shared" si="87"/>
        <v>4.4908721691590578</v>
      </c>
      <c r="AJ84" s="126">
        <f t="shared" si="87"/>
        <v>4.3627557980900411</v>
      </c>
    </row>
    <row r="85" spans="2:36">
      <c r="B85" s="106" t="s">
        <v>319</v>
      </c>
      <c r="C85" s="102"/>
      <c r="D85" s="102"/>
      <c r="E85" s="102"/>
      <c r="F85" s="126">
        <f t="shared" si="86"/>
        <v>4.2904960207292246</v>
      </c>
      <c r="G85" s="126">
        <f t="shared" si="86"/>
        <v>4.4546211259399016</v>
      </c>
      <c r="H85" s="126">
        <f t="shared" si="86"/>
        <v>3.775224430593124</v>
      </c>
      <c r="I85" s="126">
        <f t="shared" si="86"/>
        <v>3.9739949149849036</v>
      </c>
      <c r="J85" s="126">
        <f t="shared" si="86"/>
        <v>4.4473947516669048</v>
      </c>
      <c r="K85" s="126">
        <f t="shared" si="86"/>
        <v>4.5513051419294284</v>
      </c>
      <c r="L85" s="126">
        <f t="shared" si="86"/>
        <v>4.8315628147304812</v>
      </c>
      <c r="M85" s="126">
        <f t="shared" si="86"/>
        <v>4.9569237749546282</v>
      </c>
      <c r="N85" s="126">
        <f t="shared" si="86"/>
        <v>4.7749791477621653</v>
      </c>
      <c r="O85" s="126">
        <f t="shared" si="86"/>
        <v>4.9034495957131234</v>
      </c>
      <c r="P85" s="126">
        <f t="shared" si="87"/>
        <v>3.7828668560517857</v>
      </c>
      <c r="Q85" s="126">
        <f t="shared" si="87"/>
        <v>4.2931187109663691</v>
      </c>
      <c r="R85" s="126">
        <f t="shared" si="87"/>
        <v>4.3427471116816427</v>
      </c>
      <c r="S85" s="126">
        <f t="shared" si="87"/>
        <v>4.7173716650395603</v>
      </c>
      <c r="T85" s="126">
        <f t="shared" si="87"/>
        <v>5.3229174501370933</v>
      </c>
      <c r="U85" s="126">
        <f t="shared" si="87"/>
        <v>5.406724579325429</v>
      </c>
      <c r="V85" s="126">
        <f t="shared" si="87"/>
        <v>5.3307238588504973</v>
      </c>
      <c r="W85" s="126">
        <f t="shared" si="87"/>
        <v>5.2863487578005417</v>
      </c>
      <c r="X85" s="126">
        <f t="shared" si="87"/>
        <v>5.899979159493304</v>
      </c>
      <c r="Y85" s="126">
        <f t="shared" si="87"/>
        <v>6.268957195199544</v>
      </c>
      <c r="Z85" s="126">
        <f t="shared" si="87"/>
        <v>6.3291074777769953</v>
      </c>
      <c r="AA85" s="126">
        <f t="shared" si="87"/>
        <v>6.4968818631789427</v>
      </c>
      <c r="AB85" s="126">
        <f t="shared" si="87"/>
        <v>6.5591845063146055</v>
      </c>
      <c r="AC85" s="126">
        <f t="shared" si="87"/>
        <v>6.8623971858672599</v>
      </c>
      <c r="AD85" s="126">
        <f t="shared" si="87"/>
        <v>6.1222528616709262</v>
      </c>
      <c r="AE85" s="126">
        <f t="shared" si="87"/>
        <v>5.6041203670887656</v>
      </c>
      <c r="AF85" s="126">
        <f t="shared" si="87"/>
        <v>5.6441135376989742</v>
      </c>
      <c r="AG85" s="126">
        <f t="shared" si="87"/>
        <v>6.0896229487552489</v>
      </c>
      <c r="AH85" s="126">
        <f t="shared" si="87"/>
        <v>5.8713822863667726</v>
      </c>
      <c r="AI85" s="126">
        <f t="shared" si="87"/>
        <v>5.1854248372812357</v>
      </c>
      <c r="AJ85" s="126">
        <f t="shared" si="87"/>
        <v>5.2426783111007689</v>
      </c>
    </row>
    <row r="86" spans="2:36">
      <c r="B86" s="106" t="s">
        <v>320</v>
      </c>
      <c r="C86" s="102"/>
      <c r="D86" s="102"/>
      <c r="E86" s="102"/>
      <c r="F86" s="126">
        <f t="shared" ref="F86:AJ86" si="88">+SUM(C7:F7)/F58</f>
        <v>4.9278410781854509</v>
      </c>
      <c r="G86" s="126">
        <f t="shared" si="88"/>
        <v>5.0917288622957058</v>
      </c>
      <c r="H86" s="126">
        <f t="shared" si="88"/>
        <v>5.5458922174999712</v>
      </c>
      <c r="I86" s="126">
        <f t="shared" si="88"/>
        <v>5.6735293450395883</v>
      </c>
      <c r="J86" s="126">
        <f t="shared" si="88"/>
        <v>5.5431290150173442</v>
      </c>
      <c r="K86" s="126">
        <f t="shared" si="88"/>
        <v>5.7827950750983046</v>
      </c>
      <c r="L86" s="126">
        <f t="shared" si="88"/>
        <v>6.4049689440993784</v>
      </c>
      <c r="M86" s="126">
        <f t="shared" si="88"/>
        <v>6.5959838678516229</v>
      </c>
      <c r="N86" s="126">
        <f t="shared" si="88"/>
        <v>5.3325178618953055</v>
      </c>
      <c r="O86" s="126">
        <f t="shared" si="88"/>
        <v>5.9011135806165571</v>
      </c>
      <c r="P86" s="126">
        <f t="shared" si="88"/>
        <v>4.924940127929184</v>
      </c>
      <c r="Q86" s="126">
        <f t="shared" si="88"/>
        <v>4.453453301656304</v>
      </c>
      <c r="R86" s="126">
        <f t="shared" si="88"/>
        <v>4.8988057718189406</v>
      </c>
      <c r="S86" s="126">
        <f t="shared" si="88"/>
        <v>4.8701561465792169</v>
      </c>
      <c r="T86" s="126">
        <f t="shared" si="88"/>
        <v>5.4324194189933221</v>
      </c>
      <c r="U86" s="126">
        <f t="shared" si="88"/>
        <v>5.7293408836504902</v>
      </c>
      <c r="V86" s="126">
        <f t="shared" si="88"/>
        <v>5.7233541136999504</v>
      </c>
      <c r="W86" s="126">
        <f t="shared" si="88"/>
        <v>4.2454148306447035</v>
      </c>
      <c r="X86" s="126">
        <f t="shared" si="88"/>
        <v>5.0545013487550703</v>
      </c>
      <c r="Y86" s="126">
        <f t="shared" si="88"/>
        <v>5.827452164088089</v>
      </c>
      <c r="Z86" s="126">
        <f t="shared" si="88"/>
        <v>5.8206176774080545</v>
      </c>
      <c r="AA86" s="126">
        <f t="shared" si="88"/>
        <v>5.8788309097785065</v>
      </c>
      <c r="AB86" s="126">
        <f t="shared" si="88"/>
        <v>6.2783032196938215</v>
      </c>
      <c r="AC86" s="126">
        <f t="shared" si="88"/>
        <v>6.5265853243999965</v>
      </c>
      <c r="AD86" s="126">
        <f t="shared" si="88"/>
        <v>5.7983740377508903</v>
      </c>
      <c r="AE86" s="126">
        <f t="shared" si="88"/>
        <v>5.4599457276796954</v>
      </c>
      <c r="AF86" s="126">
        <f t="shared" si="88"/>
        <v>5.389180497101564</v>
      </c>
      <c r="AG86" s="126">
        <f t="shared" si="88"/>
        <v>5.5433451524027495</v>
      </c>
      <c r="AH86" s="126">
        <f t="shared" si="88"/>
        <v>5.1690880802512114</v>
      </c>
      <c r="AI86" s="126">
        <f t="shared" si="88"/>
        <v>4.5696535580810469</v>
      </c>
      <c r="AJ86" s="126">
        <f t="shared" si="88"/>
        <v>4.9210883042626321</v>
      </c>
    </row>
    <row r="87" spans="2:36">
      <c r="B87" s="106" t="s">
        <v>321</v>
      </c>
      <c r="C87" s="102"/>
      <c r="D87" s="102"/>
      <c r="E87" s="102"/>
      <c r="F87" s="126">
        <f t="shared" ref="F87:AE89" si="89">365/F84</f>
        <v>95.532004203223892</v>
      </c>
      <c r="G87" s="126">
        <f t="shared" si="89"/>
        <v>91.882407217551773</v>
      </c>
      <c r="H87" s="126">
        <f t="shared" si="89"/>
        <v>87.648827086117976</v>
      </c>
      <c r="I87" s="126">
        <f t="shared" si="89"/>
        <v>96.671477760231781</v>
      </c>
      <c r="J87" s="126">
        <f t="shared" si="89"/>
        <v>98.181438628836418</v>
      </c>
      <c r="K87" s="126">
        <f t="shared" si="89"/>
        <v>93.832671446770902</v>
      </c>
      <c r="L87" s="126">
        <f t="shared" si="89"/>
        <v>91.18427387301314</v>
      </c>
      <c r="M87" s="126">
        <f t="shared" si="89"/>
        <v>91.604961332047949</v>
      </c>
      <c r="N87" s="126">
        <f t="shared" si="89"/>
        <v>96.50255562629151</v>
      </c>
      <c r="O87" s="126">
        <f t="shared" si="89"/>
        <v>94.960726013730039</v>
      </c>
      <c r="P87" s="126">
        <f t="shared" si="89"/>
        <v>92.67224842138917</v>
      </c>
      <c r="Q87" s="126">
        <f t="shared" si="89"/>
        <v>97.932159524324831</v>
      </c>
      <c r="R87" s="126">
        <f t="shared" si="89"/>
        <v>89.555461129444069</v>
      </c>
      <c r="S87" s="126">
        <f t="shared" si="89"/>
        <v>98.770232362532226</v>
      </c>
      <c r="T87" s="126">
        <f t="shared" si="89"/>
        <v>98.380615036771687</v>
      </c>
      <c r="U87" s="126">
        <f t="shared" si="89"/>
        <v>91.220311921709722</v>
      </c>
      <c r="V87" s="126">
        <f t="shared" si="89"/>
        <v>82.607319744996971</v>
      </c>
      <c r="W87" s="126">
        <f t="shared" si="89"/>
        <v>93.488909921828849</v>
      </c>
      <c r="X87" s="126">
        <f t="shared" si="89"/>
        <v>92.299374042092438</v>
      </c>
      <c r="Y87" s="126">
        <f t="shared" si="89"/>
        <v>76.873307633236237</v>
      </c>
      <c r="Z87" s="126">
        <f t="shared" si="89"/>
        <v>84.989530269905188</v>
      </c>
      <c r="AA87" s="126">
        <f t="shared" si="89"/>
        <v>81.956658627815756</v>
      </c>
      <c r="AB87" s="126">
        <f t="shared" si="89"/>
        <v>70.403244726903537</v>
      </c>
      <c r="AC87" s="126">
        <f t="shared" si="89"/>
        <v>73.799272610296256</v>
      </c>
      <c r="AD87" s="126">
        <f t="shared" si="89"/>
        <v>85.530658284823957</v>
      </c>
      <c r="AE87" s="126">
        <f t="shared" si="89"/>
        <v>81.35481439660316</v>
      </c>
      <c r="AF87" s="126">
        <f t="shared" ref="AF87:AI87" si="90">365/AF84</f>
        <v>85.19339014349849</v>
      </c>
      <c r="AG87" s="126">
        <f t="shared" si="90"/>
        <v>88.413681503385703</v>
      </c>
      <c r="AH87" s="126">
        <f t="shared" si="90"/>
        <v>80.150149711302745</v>
      </c>
      <c r="AI87" s="126">
        <f t="shared" si="90"/>
        <v>81.275971849438861</v>
      </c>
      <c r="AJ87" s="126">
        <f t="shared" ref="AJ87" si="91">365/AJ84</f>
        <v>83.662716157478343</v>
      </c>
    </row>
    <row r="88" spans="2:36">
      <c r="B88" s="106" t="s">
        <v>322</v>
      </c>
      <c r="C88" s="102"/>
      <c r="D88" s="102"/>
      <c r="E88" s="102"/>
      <c r="F88" s="126">
        <f t="shared" si="89"/>
        <v>85.071748869251621</v>
      </c>
      <c r="G88" s="126">
        <f t="shared" si="89"/>
        <v>81.937383602513876</v>
      </c>
      <c r="H88" s="126">
        <f t="shared" si="89"/>
        <v>96.6829937426144</v>
      </c>
      <c r="I88" s="126">
        <f t="shared" si="89"/>
        <v>91.847123060897658</v>
      </c>
      <c r="J88" s="126">
        <f t="shared" si="89"/>
        <v>82.070520019208161</v>
      </c>
      <c r="K88" s="126">
        <f t="shared" si="89"/>
        <v>80.196776225218343</v>
      </c>
      <c r="L88" s="126">
        <f t="shared" si="89"/>
        <v>75.544914553772756</v>
      </c>
      <c r="M88" s="126">
        <f t="shared" si="89"/>
        <v>73.634378209364527</v>
      </c>
      <c r="N88" s="126">
        <f t="shared" si="89"/>
        <v>76.440124386943211</v>
      </c>
      <c r="O88" s="126">
        <f t="shared" si="89"/>
        <v>74.437392059480715</v>
      </c>
      <c r="P88" s="126">
        <f t="shared" si="89"/>
        <v>96.487667657685947</v>
      </c>
      <c r="Q88" s="126">
        <f t="shared" si="89"/>
        <v>85.019778061958021</v>
      </c>
      <c r="R88" s="126">
        <f t="shared" si="89"/>
        <v>84.048182086905115</v>
      </c>
      <c r="S88" s="126">
        <f t="shared" si="89"/>
        <v>77.373594008929771</v>
      </c>
      <c r="T88" s="126">
        <f t="shared" si="89"/>
        <v>68.571418478526155</v>
      </c>
      <c r="U88" s="126">
        <f t="shared" si="89"/>
        <v>67.508524735236151</v>
      </c>
      <c r="V88" s="126">
        <f t="shared" si="89"/>
        <v>68.471001249482768</v>
      </c>
      <c r="W88" s="126">
        <f t="shared" si="89"/>
        <v>69.045766127595272</v>
      </c>
      <c r="X88" s="126">
        <f t="shared" si="89"/>
        <v>61.864625303413199</v>
      </c>
      <c r="Y88" s="126">
        <f t="shared" si="89"/>
        <v>58.223399623704381</v>
      </c>
      <c r="Z88" s="126">
        <f t="shared" si="89"/>
        <v>57.67005873760273</v>
      </c>
      <c r="AA88" s="126">
        <f t="shared" si="89"/>
        <v>56.180796832498423</v>
      </c>
      <c r="AB88" s="126">
        <f t="shared" si="89"/>
        <v>55.647161571474342</v>
      </c>
      <c r="AC88" s="126">
        <f t="shared" si="89"/>
        <v>53.188410713343437</v>
      </c>
      <c r="AD88" s="126">
        <f t="shared" si="89"/>
        <v>59.618576404304505</v>
      </c>
      <c r="AE88" s="126">
        <f t="shared" si="89"/>
        <v>65.130649609799619</v>
      </c>
      <c r="AF88" s="126">
        <f t="shared" ref="AF88:AI88" si="92">365/AF85</f>
        <v>64.66914557300089</v>
      </c>
      <c r="AG88" s="126">
        <f t="shared" si="92"/>
        <v>59.938029508806935</v>
      </c>
      <c r="AH88" s="126">
        <f t="shared" si="92"/>
        <v>62.165940182011724</v>
      </c>
      <c r="AI88" s="126">
        <f t="shared" si="92"/>
        <v>70.389603832609552</v>
      </c>
      <c r="AJ88" s="126">
        <f t="shared" ref="AJ88" si="93">365/AJ85</f>
        <v>69.620903351471028</v>
      </c>
    </row>
    <row r="89" spans="2:36">
      <c r="B89" s="106" t="s">
        <v>323</v>
      </c>
      <c r="C89" s="102"/>
      <c r="D89" s="102"/>
      <c r="E89" s="102"/>
      <c r="F89" s="126">
        <f t="shared" si="89"/>
        <v>74.068947072132801</v>
      </c>
      <c r="G89" s="126">
        <f t="shared" si="89"/>
        <v>71.684885403625472</v>
      </c>
      <c r="H89" s="126">
        <f t="shared" si="89"/>
        <v>65.814477758555881</v>
      </c>
      <c r="I89" s="126">
        <f t="shared" si="89"/>
        <v>64.333852493267244</v>
      </c>
      <c r="J89" s="126">
        <f t="shared" si="89"/>
        <v>65.847285713745549</v>
      </c>
      <c r="K89" s="126">
        <f t="shared" si="89"/>
        <v>63.118266385013683</v>
      </c>
      <c r="L89" s="126">
        <f t="shared" si="89"/>
        <v>56.987005430566334</v>
      </c>
      <c r="M89" s="126">
        <f t="shared" si="89"/>
        <v>55.336702956322434</v>
      </c>
      <c r="N89" s="126">
        <f t="shared" si="89"/>
        <v>68.44796575519959</v>
      </c>
      <c r="O89" s="126">
        <f t="shared" si="89"/>
        <v>61.852732541688219</v>
      </c>
      <c r="P89" s="126">
        <f t="shared" si="89"/>
        <v>74.112576096122723</v>
      </c>
      <c r="Q89" s="126">
        <f t="shared" si="89"/>
        <v>81.958869954749758</v>
      </c>
      <c r="R89" s="126">
        <f t="shared" si="89"/>
        <v>74.507954999913068</v>
      </c>
      <c r="S89" s="126">
        <f t="shared" si="89"/>
        <v>74.946262299284783</v>
      </c>
      <c r="T89" s="126">
        <f t="shared" si="89"/>
        <v>67.189215678718327</v>
      </c>
      <c r="U89" s="126">
        <f t="shared" si="89"/>
        <v>63.707153652103464</v>
      </c>
      <c r="V89" s="126">
        <f t="shared" si="89"/>
        <v>63.773792910402349</v>
      </c>
      <c r="W89" s="126">
        <f t="shared" si="89"/>
        <v>85.975108336956453</v>
      </c>
      <c r="X89" s="126">
        <f t="shared" si="89"/>
        <v>72.212860342771492</v>
      </c>
      <c r="Y89" s="126">
        <f t="shared" si="89"/>
        <v>62.634576779424691</v>
      </c>
      <c r="Z89" s="126">
        <f t="shared" si="89"/>
        <v>62.708121410670635</v>
      </c>
      <c r="AA89" s="126">
        <f t="shared" si="89"/>
        <v>62.087174406203822</v>
      </c>
      <c r="AB89" s="126">
        <f t="shared" si="89"/>
        <v>58.136726951171404</v>
      </c>
      <c r="AC89" s="126">
        <f t="shared" si="89"/>
        <v>55.925109664226333</v>
      </c>
      <c r="AD89" s="126">
        <f t="shared" si="89"/>
        <v>62.948681410276613</v>
      </c>
      <c r="AE89" s="126">
        <f t="shared" si="89"/>
        <v>66.850481342625628</v>
      </c>
      <c r="AF89" s="126">
        <f t="shared" ref="AF89:AI89" si="94">365/AF86</f>
        <v>67.728293790921668</v>
      </c>
      <c r="AG89" s="126">
        <f t="shared" si="94"/>
        <v>65.844718300066816</v>
      </c>
      <c r="AH89" s="126">
        <f t="shared" si="94"/>
        <v>70.612068189455471</v>
      </c>
      <c r="AI89" s="126">
        <f t="shared" si="94"/>
        <v>79.874764106466728</v>
      </c>
      <c r="AJ89" s="126">
        <f t="shared" ref="AJ89" si="95">365/AJ86</f>
        <v>74.170585332483896</v>
      </c>
    </row>
    <row r="90" spans="2:36">
      <c r="B90" s="108" t="s">
        <v>324</v>
      </c>
      <c r="C90" s="109"/>
      <c r="D90" s="109"/>
      <c r="E90" s="109"/>
      <c r="F90" s="131">
        <f t="shared" ref="F90:AE90" si="96">+F87+F88-F89</f>
        <v>106.53480600034271</v>
      </c>
      <c r="G90" s="131">
        <f t="shared" si="96"/>
        <v>102.13490541644016</v>
      </c>
      <c r="H90" s="131">
        <f t="shared" si="96"/>
        <v>118.51734307017648</v>
      </c>
      <c r="I90" s="131">
        <f t="shared" si="96"/>
        <v>124.1847483278622</v>
      </c>
      <c r="J90" s="131">
        <f t="shared" si="96"/>
        <v>114.40467293429904</v>
      </c>
      <c r="K90" s="131">
        <f t="shared" si="96"/>
        <v>110.91118128697558</v>
      </c>
      <c r="L90" s="131">
        <f t="shared" si="96"/>
        <v>109.74218299621955</v>
      </c>
      <c r="M90" s="131">
        <f t="shared" si="96"/>
        <v>109.90263658509005</v>
      </c>
      <c r="N90" s="131">
        <f t="shared" si="96"/>
        <v>104.49471425803515</v>
      </c>
      <c r="O90" s="131">
        <f t="shared" si="96"/>
        <v>107.54538553152253</v>
      </c>
      <c r="P90" s="131">
        <f t="shared" si="96"/>
        <v>115.04733998295239</v>
      </c>
      <c r="Q90" s="131">
        <f t="shared" si="96"/>
        <v>100.99306763153308</v>
      </c>
      <c r="R90" s="131">
        <f t="shared" si="96"/>
        <v>99.095688216436116</v>
      </c>
      <c r="S90" s="131">
        <f t="shared" si="96"/>
        <v>101.19756407217723</v>
      </c>
      <c r="T90" s="131">
        <f t="shared" si="96"/>
        <v>99.762817836579515</v>
      </c>
      <c r="U90" s="131">
        <f t="shared" si="96"/>
        <v>95.021683004842401</v>
      </c>
      <c r="V90" s="131">
        <f t="shared" si="96"/>
        <v>87.304528084077376</v>
      </c>
      <c r="W90" s="131">
        <f t="shared" si="96"/>
        <v>76.559567712467668</v>
      </c>
      <c r="X90" s="131">
        <f t="shared" si="96"/>
        <v>81.951139002734138</v>
      </c>
      <c r="Y90" s="131">
        <f t="shared" si="96"/>
        <v>72.462130477515927</v>
      </c>
      <c r="Z90" s="131">
        <f t="shared" si="96"/>
        <v>79.95146759683729</v>
      </c>
      <c r="AA90" s="131">
        <f t="shared" si="96"/>
        <v>76.050281054110371</v>
      </c>
      <c r="AB90" s="131">
        <f t="shared" si="96"/>
        <v>67.913679347206482</v>
      </c>
      <c r="AC90" s="131">
        <f t="shared" si="96"/>
        <v>71.062573659413346</v>
      </c>
      <c r="AD90" s="131">
        <f t="shared" si="96"/>
        <v>82.200553278851856</v>
      </c>
      <c r="AE90" s="131">
        <f t="shared" si="96"/>
        <v>79.634982663777137</v>
      </c>
      <c r="AF90" s="131">
        <f t="shared" ref="AF90:AI90" si="97">+AF87+AF88-AF89</f>
        <v>82.134241925577726</v>
      </c>
      <c r="AG90" s="131">
        <f t="shared" si="97"/>
        <v>82.506992712125836</v>
      </c>
      <c r="AH90" s="131">
        <f t="shared" si="97"/>
        <v>71.704021703859013</v>
      </c>
      <c r="AI90" s="131">
        <f t="shared" si="97"/>
        <v>71.790811575581699</v>
      </c>
      <c r="AJ90" s="131">
        <f t="shared" ref="AJ90" si="98">+AJ87+AJ88-AJ89</f>
        <v>79.113034176465462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D93" si="99">+SUM(C23:F23)/F65*100</f>
        <v>12.552069391416239</v>
      </c>
      <c r="G93" s="126">
        <f t="shared" si="99"/>
        <v>12.432472749358025</v>
      </c>
      <c r="H93" s="126">
        <f t="shared" si="99"/>
        <v>12.419534913394367</v>
      </c>
      <c r="I93" s="126">
        <f t="shared" si="99"/>
        <v>12.073289358882583</v>
      </c>
      <c r="J93" s="126">
        <f t="shared" si="99"/>
        <v>12.280876897974974</v>
      </c>
      <c r="K93" s="126">
        <f t="shared" si="99"/>
        <v>12.213351007259668</v>
      </c>
      <c r="L93" s="126">
        <f t="shared" si="99"/>
        <v>12.415737109052639</v>
      </c>
      <c r="M93" s="126">
        <f t="shared" si="99"/>
        <v>12.695993065129169</v>
      </c>
      <c r="N93" s="126">
        <f t="shared" si="99"/>
        <v>12.384054937788536</v>
      </c>
      <c r="O93" s="126">
        <f t="shared" si="99"/>
        <v>12.829833106578828</v>
      </c>
      <c r="P93" s="126">
        <f t="shared" si="99"/>
        <v>12.853389903281926</v>
      </c>
      <c r="Q93" s="126">
        <f t="shared" si="99"/>
        <v>12.360695369196831</v>
      </c>
      <c r="R93" s="126">
        <f t="shared" si="99"/>
        <v>11.915586658611623</v>
      </c>
      <c r="S93" s="126">
        <f t="shared" si="99"/>
        <v>12.297902857891783</v>
      </c>
      <c r="T93" s="126">
        <f t="shared" si="99"/>
        <v>12.904621435594887</v>
      </c>
      <c r="U93" s="126">
        <f t="shared" si="99"/>
        <v>13.649856423928172</v>
      </c>
      <c r="V93" s="126">
        <f t="shared" si="99"/>
        <v>13.995275059061763</v>
      </c>
      <c r="W93" s="126">
        <f>+SUM(T23:W23)/W65*100</f>
        <v>15.085727832435033</v>
      </c>
      <c r="X93" s="126">
        <f t="shared" si="99"/>
        <v>18.500357969397779</v>
      </c>
      <c r="Y93" s="126">
        <f t="shared" si="99"/>
        <v>20.477966292737172</v>
      </c>
      <c r="Z93" s="126">
        <f t="shared" si="99"/>
        <v>20.919894371982551</v>
      </c>
      <c r="AA93" s="126">
        <f t="shared" si="99"/>
        <v>20.276320248082396</v>
      </c>
      <c r="AB93" s="126">
        <f t="shared" si="99"/>
        <v>17.921802243329992</v>
      </c>
      <c r="AC93" s="126">
        <f t="shared" si="99"/>
        <v>18.537811090985194</v>
      </c>
      <c r="AD93" s="126">
        <f t="shared" si="99"/>
        <v>18.481721981721982</v>
      </c>
      <c r="AE93" s="126">
        <f>+SUM(AB23:AE23)/AE65*100</f>
        <v>18.831756946343646</v>
      </c>
      <c r="AF93" s="126">
        <f>+SUM(AC23:AF23)/AF65*100</f>
        <v>20.074605116023271</v>
      </c>
      <c r="AG93" s="126">
        <f>+SUM(AD23:AG23)/AG65*100</f>
        <v>18.243542282318554</v>
      </c>
      <c r="AH93" s="126">
        <f t="shared" ref="AH93" si="100">+SUM(AE23:AH23)/AH65*100</f>
        <v>19.072630068489325</v>
      </c>
      <c r="AI93" s="126">
        <f>+SUM(AF23:AI23)/AI65*100</f>
        <v>18.399989188202976</v>
      </c>
      <c r="AJ93" s="126">
        <f>+SUM(AG23:AJ23)/AJ65*100</f>
        <v>18.884134277244254</v>
      </c>
    </row>
    <row r="94" spans="2:36">
      <c r="B94" s="106" t="s">
        <v>327</v>
      </c>
      <c r="C94" s="102"/>
      <c r="D94" s="102"/>
      <c r="E94" s="102"/>
      <c r="F94" s="132">
        <f t="shared" ref="F94:AJ94" si="101">+SUM(C23:F23)/SUM(C6:F6)*100</f>
        <v>11.37082673329807</v>
      </c>
      <c r="G94" s="132">
        <f t="shared" si="101"/>
        <v>11.164787095892285</v>
      </c>
      <c r="H94" s="132">
        <f t="shared" si="101"/>
        <v>10.685908291226269</v>
      </c>
      <c r="I94" s="132">
        <f t="shared" si="101"/>
        <v>10.262541908441872</v>
      </c>
      <c r="J94" s="132">
        <f t="shared" si="101"/>
        <v>10.052118311887623</v>
      </c>
      <c r="K94" s="132">
        <f t="shared" si="101"/>
        <v>10.034546426192472</v>
      </c>
      <c r="L94" s="132">
        <f t="shared" si="101"/>
        <v>9.9944392403031923</v>
      </c>
      <c r="M94" s="132">
        <f t="shared" si="101"/>
        <v>10.263523754245076</v>
      </c>
      <c r="N94" s="132">
        <f t="shared" si="101"/>
        <v>10.652487006616711</v>
      </c>
      <c r="O94" s="132">
        <f t="shared" si="101"/>
        <v>10.741805255472524</v>
      </c>
      <c r="P94" s="132">
        <f t="shared" si="101"/>
        <v>11.138749624468398</v>
      </c>
      <c r="Q94" s="132">
        <f t="shared" si="101"/>
        <v>10.376753294047969</v>
      </c>
      <c r="R94" s="132">
        <f t="shared" si="101"/>
        <v>9.8275356239680143</v>
      </c>
      <c r="S94" s="132">
        <f t="shared" si="101"/>
        <v>9.1939862735902036</v>
      </c>
      <c r="T94" s="132">
        <f t="shared" si="101"/>
        <v>8.3664909697581571</v>
      </c>
      <c r="U94" s="132">
        <f t="shared" si="101"/>
        <v>8.002805918249658</v>
      </c>
      <c r="V94" s="132">
        <f t="shared" si="101"/>
        <v>7.2591374274693115</v>
      </c>
      <c r="W94" s="132">
        <f t="shared" si="101"/>
        <v>7.4736867558110207</v>
      </c>
      <c r="X94" s="132">
        <f t="shared" si="101"/>
        <v>7.9984643485928695</v>
      </c>
      <c r="Y94" s="132">
        <f t="shared" si="101"/>
        <v>8.1775381590452874</v>
      </c>
      <c r="Z94" s="132">
        <f t="shared" si="101"/>
        <v>8.1621841451925654</v>
      </c>
      <c r="AA94" s="132">
        <f t="shared" si="101"/>
        <v>7.8325248206133056</v>
      </c>
      <c r="AB94" s="132">
        <f t="shared" si="101"/>
        <v>7.2658587376957628</v>
      </c>
      <c r="AC94" s="132">
        <f t="shared" si="101"/>
        <v>7.8028259629659811</v>
      </c>
      <c r="AD94" s="132">
        <f t="shared" si="101"/>
        <v>8.3147951786371213</v>
      </c>
      <c r="AE94" s="132">
        <f t="shared" si="101"/>
        <v>8.8216796480712034</v>
      </c>
      <c r="AF94" s="132">
        <f t="shared" si="101"/>
        <v>9.0260613251513835</v>
      </c>
      <c r="AG94" s="132">
        <f t="shared" si="101"/>
        <v>8.4703506423037531</v>
      </c>
      <c r="AH94" s="132">
        <f t="shared" si="101"/>
        <v>8.373081505891637</v>
      </c>
      <c r="AI94" s="132">
        <f t="shared" si="101"/>
        <v>8.3287834644766114</v>
      </c>
      <c r="AJ94" s="132">
        <f t="shared" si="101"/>
        <v>8.5559124365841281</v>
      </c>
    </row>
    <row r="95" spans="2:36">
      <c r="B95" s="106" t="s">
        <v>328</v>
      </c>
      <c r="C95" s="102"/>
      <c r="D95" s="102"/>
      <c r="E95" s="102"/>
      <c r="F95" s="126">
        <f t="shared" ref="F95:AJ95" si="102">+SUM(C6:F6)/F56</f>
        <v>0.60250340694033266</v>
      </c>
      <c r="G95" s="126">
        <f t="shared" si="102"/>
        <v>0.61112224951130267</v>
      </c>
      <c r="H95" s="126">
        <f t="shared" si="102"/>
        <v>0.62596198861806074</v>
      </c>
      <c r="I95" s="126">
        <f t="shared" si="102"/>
        <v>0.63703610715518633</v>
      </c>
      <c r="J95" s="126">
        <f t="shared" si="102"/>
        <v>0.65968754843100397</v>
      </c>
      <c r="K95" s="126">
        <f t="shared" si="102"/>
        <v>0.65393297878859646</v>
      </c>
      <c r="L95" s="126">
        <f t="shared" si="102"/>
        <v>0.66453737246142219</v>
      </c>
      <c r="M95" s="126">
        <f t="shared" si="102"/>
        <v>0.66781948114139511</v>
      </c>
      <c r="N95" s="126">
        <f t="shared" si="102"/>
        <v>0.63446017697650103</v>
      </c>
      <c r="O95" s="126">
        <f t="shared" si="102"/>
        <v>0.64394648522063525</v>
      </c>
      <c r="P95" s="126">
        <f t="shared" si="102"/>
        <v>0.57120658710916594</v>
      </c>
      <c r="Q95" s="126">
        <f t="shared" si="102"/>
        <v>0.58146486956547949</v>
      </c>
      <c r="R95" s="126">
        <f t="shared" si="102"/>
        <v>0.60129580249217462</v>
      </c>
      <c r="S95" s="126">
        <f t="shared" si="102"/>
        <v>0.64928282540912474</v>
      </c>
      <c r="T95" s="126">
        <f t="shared" si="102"/>
        <v>0.73433854595792725</v>
      </c>
      <c r="U95" s="126">
        <f t="shared" si="102"/>
        <v>0.80051676025769114</v>
      </c>
      <c r="V95" s="126">
        <f t="shared" si="102"/>
        <v>0.88186302189429455</v>
      </c>
      <c r="W95" s="126">
        <f t="shared" si="102"/>
        <v>0.90775938244529641</v>
      </c>
      <c r="X95" s="126">
        <f t="shared" si="102"/>
        <v>1.0358518082178672</v>
      </c>
      <c r="Y95" s="126">
        <f t="shared" si="102"/>
        <v>1.1366266990600189</v>
      </c>
      <c r="Z95" s="126">
        <f t="shared" si="102"/>
        <v>1.1042332659624532</v>
      </c>
      <c r="AA95" s="126">
        <f t="shared" si="102"/>
        <v>1.1034677457300146</v>
      </c>
      <c r="AB95" s="126">
        <f t="shared" si="102"/>
        <v>1.0825232271640524</v>
      </c>
      <c r="AC95" s="126">
        <f t="shared" si="102"/>
        <v>1.0491681520268714</v>
      </c>
      <c r="AD95" s="126">
        <f t="shared" si="102"/>
        <v>0.97147497129102367</v>
      </c>
      <c r="AE95" s="126">
        <f t="shared" si="102"/>
        <v>0.97796464645642855</v>
      </c>
      <c r="AF95" s="126">
        <f t="shared" si="102"/>
        <v>0.99976922313710725</v>
      </c>
      <c r="AG95" s="126">
        <f t="shared" si="102"/>
        <v>0.97624712022191917</v>
      </c>
      <c r="AH95" s="126">
        <f t="shared" si="102"/>
        <v>1.0179304680356867</v>
      </c>
      <c r="AI95" s="126">
        <f t="shared" si="102"/>
        <v>0.98992360572114324</v>
      </c>
      <c r="AJ95" s="126">
        <f t="shared" si="102"/>
        <v>1.0026640800587661</v>
      </c>
    </row>
    <row r="96" spans="2:36">
      <c r="B96" s="106" t="s">
        <v>329</v>
      </c>
      <c r="C96" s="102"/>
      <c r="D96" s="102"/>
      <c r="E96" s="102"/>
      <c r="F96" s="126">
        <f t="shared" ref="F96:AE96" si="103">+F56/F65</f>
        <v>1.8321616252694459</v>
      </c>
      <c r="G96" s="126">
        <f t="shared" si="103"/>
        <v>1.8221283889204316</v>
      </c>
      <c r="H96" s="126">
        <f t="shared" si="103"/>
        <v>1.8567179176369262</v>
      </c>
      <c r="I96" s="126">
        <f t="shared" si="103"/>
        <v>1.846743661115819</v>
      </c>
      <c r="J96" s="126">
        <f t="shared" si="103"/>
        <v>1.851968091246307</v>
      </c>
      <c r="K96" s="126">
        <f t="shared" si="103"/>
        <v>1.8612463200727507</v>
      </c>
      <c r="L96" s="126">
        <f t="shared" si="103"/>
        <v>1.8693674062947201</v>
      </c>
      <c r="M96" s="126">
        <f t="shared" si="103"/>
        <v>1.8522990368407259</v>
      </c>
      <c r="N96" s="126">
        <f t="shared" si="103"/>
        <v>1.8323460182842861</v>
      </c>
      <c r="O96" s="126">
        <f t="shared" si="103"/>
        <v>1.8547866245355742</v>
      </c>
      <c r="P96" s="126">
        <f t="shared" si="103"/>
        <v>2.0201705367678162</v>
      </c>
      <c r="Q96" s="126">
        <f t="shared" si="103"/>
        <v>2.0486035960239035</v>
      </c>
      <c r="R96" s="126">
        <f t="shared" si="103"/>
        <v>2.0164275876463837</v>
      </c>
      <c r="S96" s="126">
        <f t="shared" si="103"/>
        <v>2.0601236696820786</v>
      </c>
      <c r="T96" s="126">
        <f t="shared" si="103"/>
        <v>2.1004173495028953</v>
      </c>
      <c r="U96" s="126">
        <f t="shared" si="103"/>
        <v>2.1306659698284722</v>
      </c>
      <c r="V96" s="126">
        <f t="shared" si="103"/>
        <v>2.1862271721603479</v>
      </c>
      <c r="W96" s="126">
        <f t="shared" si="103"/>
        <v>2.2236203013547717</v>
      </c>
      <c r="X96" s="126">
        <f t="shared" si="103"/>
        <v>2.2329340170826328</v>
      </c>
      <c r="Y96" s="126">
        <f t="shared" si="103"/>
        <v>2.2031617912876857</v>
      </c>
      <c r="Z96" s="126">
        <f t="shared" si="103"/>
        <v>2.3210915596168684</v>
      </c>
      <c r="AA96" s="126">
        <f t="shared" si="103"/>
        <v>2.3459984392167335</v>
      </c>
      <c r="AB96" s="126">
        <f t="shared" si="103"/>
        <v>2.2785444601066995</v>
      </c>
      <c r="AC96" s="126">
        <f t="shared" si="103"/>
        <v>2.2644432070009692</v>
      </c>
      <c r="AD96" s="126">
        <f t="shared" si="103"/>
        <v>2.2880170755170757</v>
      </c>
      <c r="AE96" s="126">
        <f t="shared" si="103"/>
        <v>2.1828123501603618</v>
      </c>
      <c r="AF96" s="126">
        <f t="shared" ref="AF96:AI96" si="104">+AF56/AF65</f>
        <v>2.224584812408009</v>
      </c>
      <c r="AG96" s="126">
        <f t="shared" si="104"/>
        <v>2.2062159134391526</v>
      </c>
      <c r="AH96" s="126">
        <f t="shared" si="104"/>
        <v>2.2377272624599804</v>
      </c>
      <c r="AI96" s="126">
        <f t="shared" si="104"/>
        <v>2.2316923052665838</v>
      </c>
      <c r="AJ96" s="126">
        <f t="shared" ref="AJ96" si="105">+AJ56/AJ65</f>
        <v>2.2012800203330856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27.409970685002733</v>
      </c>
      <c r="G97" s="126">
        <f t="shared" ref="G97:AJ97" si="106">+SUM(D21:G21)/SUM(D20:G20)*100</f>
        <v>28.093997961867768</v>
      </c>
      <c r="H97" s="126">
        <f t="shared" si="106"/>
        <v>29.051907735624301</v>
      </c>
      <c r="I97" s="126">
        <f t="shared" si="106"/>
        <v>29.173198206408806</v>
      </c>
      <c r="J97" s="126">
        <f t="shared" si="106"/>
        <v>29.457267623206491</v>
      </c>
      <c r="K97" s="126">
        <f t="shared" si="106"/>
        <v>29.443346829566497</v>
      </c>
      <c r="L97" s="126">
        <f t="shared" si="106"/>
        <v>28.927886897958466</v>
      </c>
      <c r="M97" s="126">
        <f t="shared" si="106"/>
        <v>29.591164569306972</v>
      </c>
      <c r="N97" s="126">
        <f t="shared" si="106"/>
        <v>28.681004269973648</v>
      </c>
      <c r="O97" s="126">
        <f t="shared" si="106"/>
        <v>28.889102055409733</v>
      </c>
      <c r="P97" s="126">
        <f t="shared" si="106"/>
        <v>29.021289307899799</v>
      </c>
      <c r="Q97" s="126">
        <f t="shared" si="106"/>
        <v>28.804545012079323</v>
      </c>
      <c r="R97" s="126">
        <f t="shared" si="106"/>
        <v>29.420311162231584</v>
      </c>
      <c r="S97" s="126">
        <f t="shared" si="106"/>
        <v>29.091944207230284</v>
      </c>
      <c r="T97" s="126">
        <f t="shared" si="106"/>
        <v>28.819430868242634</v>
      </c>
      <c r="U97" s="126">
        <f t="shared" si="106"/>
        <v>28.531878451407138</v>
      </c>
      <c r="V97" s="126">
        <f t="shared" si="106"/>
        <v>27.911354559614942</v>
      </c>
      <c r="W97" s="126">
        <f t="shared" si="106"/>
        <v>27.676475091874238</v>
      </c>
      <c r="X97" s="126">
        <f t="shared" si="106"/>
        <v>27.747356642197367</v>
      </c>
      <c r="Y97" s="126">
        <f t="shared" si="106"/>
        <v>27.712674312795333</v>
      </c>
      <c r="Z97" s="126">
        <f t="shared" si="106"/>
        <v>28.044050304148726</v>
      </c>
      <c r="AA97" s="126">
        <f t="shared" si="106"/>
        <v>28.249940555046027</v>
      </c>
      <c r="AB97" s="126">
        <f t="shared" si="106"/>
        <v>28.385236284474352</v>
      </c>
      <c r="AC97" s="126">
        <f t="shared" si="106"/>
        <v>28.310990757111202</v>
      </c>
      <c r="AD97" s="126">
        <f t="shared" si="106"/>
        <v>28.361226408210392</v>
      </c>
      <c r="AE97" s="126">
        <f t="shared" si="106"/>
        <v>28.315350825914855</v>
      </c>
      <c r="AF97" s="126">
        <f t="shared" si="106"/>
        <v>28.353324305152512</v>
      </c>
      <c r="AG97" s="126">
        <f t="shared" si="106"/>
        <v>28.84275489792439</v>
      </c>
      <c r="AH97" s="126">
        <f t="shared" si="106"/>
        <v>28.275978490904745</v>
      </c>
      <c r="AI97" s="126">
        <f t="shared" si="106"/>
        <v>27.449092630264456</v>
      </c>
      <c r="AJ97" s="126">
        <f t="shared" si="106"/>
        <v>27.863129031012239</v>
      </c>
    </row>
    <row r="98" spans="2:36">
      <c r="B98" s="106" t="s">
        <v>331</v>
      </c>
      <c r="C98" s="102"/>
      <c r="D98" s="102"/>
      <c r="E98" s="102"/>
      <c r="F98" s="122">
        <f t="shared" ref="F98:AJ98" si="107">+SUM(C11:F11)*(1-F97%)</f>
        <v>90685.271822639799</v>
      </c>
      <c r="G98" s="122">
        <f t="shared" si="107"/>
        <v>92399.212618999925</v>
      </c>
      <c r="H98" s="122">
        <f t="shared" si="107"/>
        <v>87813.16327654045</v>
      </c>
      <c r="I98" s="122">
        <f t="shared" si="107"/>
        <v>87082.969341256248</v>
      </c>
      <c r="J98" s="122">
        <f t="shared" si="107"/>
        <v>88648.935495945101</v>
      </c>
      <c r="K98" s="122">
        <f t="shared" si="107"/>
        <v>87620.779739702848</v>
      </c>
      <c r="L98" s="122">
        <f t="shared" si="107"/>
        <v>89307.085160632327</v>
      </c>
      <c r="M98" s="122">
        <f t="shared" si="107"/>
        <v>91042.144653657626</v>
      </c>
      <c r="N98" s="122">
        <f t="shared" si="107"/>
        <v>90039.518919200971</v>
      </c>
      <c r="O98" s="122">
        <f t="shared" si="107"/>
        <v>91469.948026126454</v>
      </c>
      <c r="P98" s="122">
        <f t="shared" si="107"/>
        <v>90073.403442488998</v>
      </c>
      <c r="Q98" s="122">
        <f t="shared" si="107"/>
        <v>89558.898692955059</v>
      </c>
      <c r="R98" s="122">
        <f t="shared" si="107"/>
        <v>92141.077980818285</v>
      </c>
      <c r="S98" s="122">
        <f t="shared" si="107"/>
        <v>94968.577284372324</v>
      </c>
      <c r="T98" s="122">
        <f t="shared" si="107"/>
        <v>102276.51256265689</v>
      </c>
      <c r="U98" s="122">
        <f t="shared" si="107"/>
        <v>108391.41186545786</v>
      </c>
      <c r="V98" s="122">
        <f t="shared" si="107"/>
        <v>109386.58970478589</v>
      </c>
      <c r="W98" s="122">
        <f t="shared" si="107"/>
        <v>125058.94633013476</v>
      </c>
      <c r="X98" s="122">
        <f t="shared" si="107"/>
        <v>150715.40141220842</v>
      </c>
      <c r="Y98" s="122">
        <f t="shared" si="107"/>
        <v>166718.42785217072</v>
      </c>
      <c r="Z98" s="122">
        <f t="shared" si="107"/>
        <v>178557.25005126101</v>
      </c>
      <c r="AA98" s="122">
        <f t="shared" si="107"/>
        <v>180630.77465267162</v>
      </c>
      <c r="AB98" s="122">
        <f t="shared" si="107"/>
        <v>165480.95066510225</v>
      </c>
      <c r="AC98" s="122">
        <f t="shared" si="107"/>
        <v>176170.00509365977</v>
      </c>
      <c r="AD98" s="122">
        <f t="shared" si="107"/>
        <v>184375.99520545299</v>
      </c>
      <c r="AE98" s="122">
        <f t="shared" si="107"/>
        <v>189183.67448181985</v>
      </c>
      <c r="AF98" s="122">
        <f t="shared" si="107"/>
        <v>194807.3112142903</v>
      </c>
      <c r="AG98" s="122">
        <f t="shared" si="107"/>
        <v>188144.02548459405</v>
      </c>
      <c r="AH98" s="122">
        <f t="shared" si="107"/>
        <v>191343.19286131902</v>
      </c>
      <c r="AI98" s="122">
        <f t="shared" si="107"/>
        <v>196783.45360430222</v>
      </c>
      <c r="AJ98" s="122">
        <f t="shared" si="107"/>
        <v>202594.23801027302</v>
      </c>
    </row>
    <row r="99" spans="2:36">
      <c r="B99" s="106" t="s">
        <v>332</v>
      </c>
      <c r="C99" s="102"/>
      <c r="D99" s="102"/>
      <c r="E99" s="102"/>
      <c r="F99" s="122">
        <f t="shared" ref="F99:AE99" si="108">+F67+F71</f>
        <v>948258</v>
      </c>
      <c r="G99" s="122">
        <f t="shared" si="108"/>
        <v>972955</v>
      </c>
      <c r="H99" s="122">
        <f t="shared" si="108"/>
        <v>946243</v>
      </c>
      <c r="I99" s="122">
        <f t="shared" si="108"/>
        <v>955043</v>
      </c>
      <c r="J99" s="122">
        <f t="shared" si="108"/>
        <v>961644</v>
      </c>
      <c r="K99" s="122">
        <f t="shared" si="108"/>
        <v>993061</v>
      </c>
      <c r="L99" s="122">
        <f t="shared" si="108"/>
        <v>995248</v>
      </c>
      <c r="M99" s="122">
        <f t="shared" si="108"/>
        <v>986492</v>
      </c>
      <c r="N99" s="122">
        <f t="shared" si="108"/>
        <v>994985</v>
      </c>
      <c r="O99" s="122">
        <f t="shared" si="108"/>
        <v>985107</v>
      </c>
      <c r="P99" s="122">
        <f t="shared" si="108"/>
        <v>1056788</v>
      </c>
      <c r="Q99" s="122">
        <f t="shared" si="108"/>
        <v>1087379</v>
      </c>
      <c r="R99" s="122">
        <f t="shared" si="108"/>
        <v>1121717</v>
      </c>
      <c r="S99" s="122">
        <f t="shared" si="108"/>
        <v>1139573</v>
      </c>
      <c r="T99" s="122">
        <f t="shared" si="108"/>
        <v>1164953</v>
      </c>
      <c r="U99" s="122">
        <f t="shared" si="108"/>
        <v>1168484</v>
      </c>
      <c r="V99" s="122">
        <f t="shared" si="108"/>
        <v>1159541</v>
      </c>
      <c r="W99" s="122">
        <f t="shared" si="108"/>
        <v>1207488</v>
      </c>
      <c r="X99" s="122">
        <f t="shared" si="108"/>
        <v>1227642</v>
      </c>
      <c r="Y99" s="122">
        <f t="shared" si="108"/>
        <v>1231303</v>
      </c>
      <c r="Z99" s="122">
        <f t="shared" si="108"/>
        <v>1369831</v>
      </c>
      <c r="AA99" s="122">
        <f t="shared" si="108"/>
        <v>1433257</v>
      </c>
      <c r="AB99" s="122">
        <f t="shared" si="108"/>
        <v>1410790</v>
      </c>
      <c r="AC99" s="122">
        <f t="shared" si="108"/>
        <v>1442002</v>
      </c>
      <c r="AD99" s="122">
        <f t="shared" si="108"/>
        <v>1509508</v>
      </c>
      <c r="AE99" s="122">
        <f t="shared" si="108"/>
        <v>1457359</v>
      </c>
      <c r="AF99" s="122">
        <f t="shared" ref="AF99:AI99" si="109">+AF67+AF71</f>
        <v>1432207</v>
      </c>
      <c r="AG99" s="122">
        <f t="shared" si="109"/>
        <v>1504921</v>
      </c>
      <c r="AH99" s="122">
        <f t="shared" si="109"/>
        <v>1449811</v>
      </c>
      <c r="AI99" s="122">
        <f t="shared" si="109"/>
        <v>1510175</v>
      </c>
      <c r="AJ99" s="122">
        <f t="shared" ref="AJ99" si="110">+AJ67+AJ71</f>
        <v>1547016</v>
      </c>
    </row>
    <row r="100" spans="2:36">
      <c r="B100" s="108" t="s">
        <v>333</v>
      </c>
      <c r="C100" s="109"/>
      <c r="D100" s="109"/>
      <c r="E100" s="109"/>
      <c r="F100" s="131">
        <f t="shared" ref="F100:AE100" si="111">+F98/F99*100</f>
        <v>9.563354258296771</v>
      </c>
      <c r="G100" s="131">
        <f t="shared" si="111"/>
        <v>9.496761167679896</v>
      </c>
      <c r="H100" s="131">
        <f t="shared" si="111"/>
        <v>9.2801915867848379</v>
      </c>
      <c r="I100" s="131">
        <f t="shared" si="111"/>
        <v>9.1182249742950052</v>
      </c>
      <c r="J100" s="131">
        <f t="shared" si="111"/>
        <v>9.2184774714910205</v>
      </c>
      <c r="K100" s="131">
        <f t="shared" si="111"/>
        <v>8.8233028726032803</v>
      </c>
      <c r="L100" s="131">
        <f t="shared" si="111"/>
        <v>8.9733498746676528</v>
      </c>
      <c r="M100" s="131">
        <f t="shared" si="111"/>
        <v>9.2288781514353513</v>
      </c>
      <c r="N100" s="131">
        <f t="shared" si="111"/>
        <v>9.0493343034519089</v>
      </c>
      <c r="O100" s="131">
        <f t="shared" si="111"/>
        <v>9.285280484873871</v>
      </c>
      <c r="P100" s="131">
        <f t="shared" si="111"/>
        <v>8.5233181529776072</v>
      </c>
      <c r="Q100" s="131">
        <f t="shared" si="111"/>
        <v>8.2362174267624315</v>
      </c>
      <c r="R100" s="131">
        <f t="shared" si="111"/>
        <v>8.2142891639173055</v>
      </c>
      <c r="S100" s="131">
        <f t="shared" si="111"/>
        <v>8.3336984365523161</v>
      </c>
      <c r="T100" s="131">
        <f t="shared" si="111"/>
        <v>8.7794539833501339</v>
      </c>
      <c r="U100" s="131">
        <f t="shared" si="111"/>
        <v>9.276242709823828</v>
      </c>
      <c r="V100" s="131">
        <f t="shared" si="111"/>
        <v>9.4336112051911822</v>
      </c>
      <c r="W100" s="131">
        <f t="shared" si="111"/>
        <v>10.356951483586981</v>
      </c>
      <c r="X100" s="131">
        <f t="shared" si="111"/>
        <v>12.276820230344711</v>
      </c>
      <c r="Y100" s="131">
        <f t="shared" si="111"/>
        <v>13.540000134180676</v>
      </c>
      <c r="Z100" s="131">
        <f t="shared" si="111"/>
        <v>13.034983881315359</v>
      </c>
      <c r="AA100" s="131">
        <f t="shared" si="111"/>
        <v>12.602818242134637</v>
      </c>
      <c r="AB100" s="131">
        <f t="shared" si="111"/>
        <v>11.729665695468656</v>
      </c>
      <c r="AC100" s="131">
        <f t="shared" si="111"/>
        <v>12.2170430480443</v>
      </c>
      <c r="AD100" s="131">
        <f t="shared" si="111"/>
        <v>12.214310570427781</v>
      </c>
      <c r="AE100" s="131">
        <f t="shared" si="111"/>
        <v>12.981267792069067</v>
      </c>
      <c r="AF100" s="131">
        <f t="shared" ref="AF100:AI100" si="112">+AF98/AF99*100</f>
        <v>13.60189631905795</v>
      </c>
      <c r="AG100" s="131">
        <f t="shared" si="112"/>
        <v>12.501920398784657</v>
      </c>
      <c r="AH100" s="131">
        <f t="shared" si="112"/>
        <v>13.197802531593361</v>
      </c>
      <c r="AI100" s="131">
        <f t="shared" si="112"/>
        <v>13.030506636932953</v>
      </c>
      <c r="AJ100" s="131">
        <f t="shared" ref="AJ100" si="113">+AJ98/AJ99*100</f>
        <v>13.095807542408936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H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H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H104" s="102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H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H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H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H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H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H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7F2-8AA9-4DB2-83FF-68507626A6DD}">
  <dimension ref="B2:AW60"/>
  <sheetViews>
    <sheetView zoomScale="118" workbookViewId="0">
      <pane xSplit="3" ySplit="7" topLeftCell="AP23" activePane="bottomRight" state="frozen"/>
      <selection pane="topRight" activeCell="D1" sqref="D1"/>
      <selection pane="bottomLeft" activeCell="A8" sqref="A8"/>
      <selection pane="bottomRight" activeCell="AV2" sqref="AV2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249</v>
      </c>
    </row>
    <row r="4" spans="2:49" ht="15" customHeight="1">
      <c r="B4" s="23" t="s">
        <v>196</v>
      </c>
    </row>
    <row r="5" spans="2:49" ht="10" customHeight="1">
      <c r="D5" s="26"/>
      <c r="E5" s="26"/>
      <c r="F5" s="26"/>
      <c r="G5" s="26"/>
    </row>
    <row r="6" spans="2:49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98379</v>
      </c>
      <c r="E8" s="35">
        <v>91389</v>
      </c>
      <c r="F8" s="35">
        <v>96890</v>
      </c>
      <c r="G8" s="35">
        <v>97710</v>
      </c>
      <c r="H8" s="35">
        <v>88164</v>
      </c>
      <c r="I8" s="35">
        <v>91511</v>
      </c>
      <c r="J8" s="35">
        <v>80155</v>
      </c>
      <c r="K8" s="35">
        <v>88999</v>
      </c>
      <c r="L8" s="35">
        <v>81150</v>
      </c>
      <c r="M8" s="35">
        <v>76555</v>
      </c>
      <c r="N8" s="35">
        <v>74325</v>
      </c>
      <c r="O8" s="35">
        <v>73831</v>
      </c>
      <c r="P8" s="35">
        <v>62730</v>
      </c>
      <c r="Q8" s="35">
        <v>59810</v>
      </c>
      <c r="R8" s="35">
        <v>68837</v>
      </c>
      <c r="S8" s="35">
        <v>63740</v>
      </c>
      <c r="T8" s="35">
        <v>67193</v>
      </c>
      <c r="U8" s="35">
        <v>67452</v>
      </c>
      <c r="V8" s="35">
        <v>59074</v>
      </c>
      <c r="W8" s="35">
        <v>74157</v>
      </c>
      <c r="X8" s="35">
        <v>65653</v>
      </c>
      <c r="Y8" s="35">
        <v>70342</v>
      </c>
      <c r="Z8" s="35">
        <v>66658</v>
      </c>
      <c r="AA8" s="35">
        <v>62294</v>
      </c>
      <c r="AB8" s="35">
        <v>52762</v>
      </c>
      <c r="AC8" s="35">
        <v>46962</v>
      </c>
      <c r="AD8" s="35">
        <v>60483</v>
      </c>
      <c r="AE8" s="35">
        <v>80079</v>
      </c>
      <c r="AF8" s="35">
        <v>76116</v>
      </c>
      <c r="AG8" s="35">
        <v>79926</v>
      </c>
      <c r="AH8" s="35">
        <v>81010</v>
      </c>
      <c r="AI8" s="35">
        <v>75160</v>
      </c>
      <c r="AJ8" s="35">
        <v>79734</v>
      </c>
      <c r="AK8" s="35">
        <v>79603</v>
      </c>
      <c r="AL8" s="35">
        <v>80878</v>
      </c>
      <c r="AM8" s="35">
        <v>84994</v>
      </c>
      <c r="AN8" s="35">
        <v>85890</v>
      </c>
      <c r="AO8" s="35">
        <v>80519</v>
      </c>
      <c r="AP8" s="35">
        <v>81489</v>
      </c>
      <c r="AQ8" s="35">
        <v>74794</v>
      </c>
      <c r="AR8" s="35">
        <v>67459</v>
      </c>
      <c r="AS8" s="35">
        <v>73797</v>
      </c>
      <c r="AT8" s="35">
        <v>67936</v>
      </c>
      <c r="AU8" s="35">
        <v>78155</v>
      </c>
      <c r="AV8" s="35">
        <v>79240</v>
      </c>
      <c r="AW8" s="35">
        <v>76660</v>
      </c>
    </row>
    <row r="9" spans="2:49" ht="15" customHeight="1" outlineLevel="1">
      <c r="B9" s="37" t="s">
        <v>198</v>
      </c>
      <c r="C9" s="39"/>
      <c r="D9" s="39">
        <v>98143</v>
      </c>
      <c r="E9" s="39">
        <v>91134</v>
      </c>
      <c r="F9" s="39">
        <v>96610</v>
      </c>
      <c r="G9" s="39">
        <v>97314</v>
      </c>
      <c r="H9" s="39">
        <v>87899</v>
      </c>
      <c r="I9" s="39">
        <v>91143</v>
      </c>
      <c r="J9" s="39">
        <v>79685</v>
      </c>
      <c r="K9" s="39">
        <v>88685</v>
      </c>
      <c r="L9" s="39">
        <v>77731</v>
      </c>
      <c r="M9" s="39">
        <v>75415</v>
      </c>
      <c r="N9" s="39">
        <v>73687</v>
      </c>
      <c r="O9" s="39">
        <v>73004</v>
      </c>
      <c r="P9" s="39">
        <v>62399</v>
      </c>
      <c r="Q9" s="39">
        <v>59539</v>
      </c>
      <c r="R9" s="39">
        <v>68737</v>
      </c>
      <c r="S9" s="39">
        <v>63591</v>
      </c>
      <c r="T9" s="39">
        <v>67053</v>
      </c>
      <c r="U9" s="39">
        <v>67261</v>
      </c>
      <c r="V9" s="39">
        <v>58904</v>
      </c>
      <c r="W9" s="39">
        <v>74030</v>
      </c>
      <c r="X9" s="39">
        <v>65536</v>
      </c>
      <c r="Y9" s="39">
        <v>70138</v>
      </c>
      <c r="Z9" s="39">
        <v>66581</v>
      </c>
      <c r="AA9" s="39">
        <v>62061</v>
      </c>
      <c r="AB9" s="39">
        <v>52740</v>
      </c>
      <c r="AC9" s="39">
        <v>46913</v>
      </c>
      <c r="AD9" s="39">
        <v>60436</v>
      </c>
      <c r="AE9" s="39">
        <v>79932</v>
      </c>
      <c r="AF9" s="39">
        <v>76045</v>
      </c>
      <c r="AG9" s="39">
        <v>79789</v>
      </c>
      <c r="AH9" s="39">
        <v>80945</v>
      </c>
      <c r="AI9" s="39">
        <v>74960</v>
      </c>
      <c r="AJ9" s="39">
        <v>79656</v>
      </c>
      <c r="AK9" s="39">
        <v>79450</v>
      </c>
      <c r="AL9" s="39">
        <v>80745</v>
      </c>
      <c r="AM9" s="39">
        <v>84891</v>
      </c>
      <c r="AN9" s="39">
        <v>85845</v>
      </c>
      <c r="AO9" s="39">
        <v>80357</v>
      </c>
      <c r="AP9" s="39">
        <v>81311</v>
      </c>
      <c r="AQ9" s="39">
        <v>74511</v>
      </c>
      <c r="AR9" s="39">
        <v>66950</v>
      </c>
      <c r="AS9" s="39">
        <v>73509</v>
      </c>
      <c r="AT9" s="39">
        <v>67483</v>
      </c>
      <c r="AU9" s="39">
        <v>78080</v>
      </c>
      <c r="AV9" s="39">
        <v>79023</v>
      </c>
      <c r="AW9" s="39">
        <v>76382</v>
      </c>
    </row>
    <row r="10" spans="2:49" ht="15" customHeight="1" outlineLevel="1">
      <c r="B10" s="37" t="s">
        <v>199</v>
      </c>
      <c r="C10" s="38"/>
      <c r="D10" s="39">
        <v>236</v>
      </c>
      <c r="E10" s="39">
        <v>255</v>
      </c>
      <c r="F10" s="39">
        <v>280</v>
      </c>
      <c r="G10" s="39">
        <v>396</v>
      </c>
      <c r="H10" s="39">
        <v>265</v>
      </c>
      <c r="I10" s="39">
        <v>368</v>
      </c>
      <c r="J10" s="39">
        <v>470</v>
      </c>
      <c r="K10" s="39">
        <v>314</v>
      </c>
      <c r="L10" s="39">
        <v>3419</v>
      </c>
      <c r="M10" s="39">
        <v>1140</v>
      </c>
      <c r="N10" s="39">
        <v>638</v>
      </c>
      <c r="O10" s="39">
        <v>827</v>
      </c>
      <c r="P10" s="39">
        <v>331</v>
      </c>
      <c r="Q10" s="39">
        <v>271</v>
      </c>
      <c r="R10" s="39">
        <v>100</v>
      </c>
      <c r="S10" s="39">
        <v>149</v>
      </c>
      <c r="T10" s="39">
        <v>140</v>
      </c>
      <c r="U10" s="39">
        <v>191</v>
      </c>
      <c r="V10" s="39">
        <v>170</v>
      </c>
      <c r="W10" s="39">
        <v>127</v>
      </c>
      <c r="X10" s="39">
        <v>117</v>
      </c>
      <c r="Y10" s="39">
        <v>204</v>
      </c>
      <c r="Z10" s="39">
        <v>77</v>
      </c>
      <c r="AA10" s="39">
        <v>233</v>
      </c>
      <c r="AB10" s="39">
        <v>22</v>
      </c>
      <c r="AC10" s="39">
        <v>49</v>
      </c>
      <c r="AD10" s="39">
        <v>47</v>
      </c>
      <c r="AE10" s="39">
        <v>147</v>
      </c>
      <c r="AF10" s="39">
        <v>71</v>
      </c>
      <c r="AG10" s="39">
        <v>137</v>
      </c>
      <c r="AH10" s="39">
        <v>65</v>
      </c>
      <c r="AI10" s="39">
        <v>200</v>
      </c>
      <c r="AJ10" s="39">
        <v>78</v>
      </c>
      <c r="AK10" s="39">
        <v>153</v>
      </c>
      <c r="AL10" s="39">
        <v>133</v>
      </c>
      <c r="AM10" s="39">
        <v>103</v>
      </c>
      <c r="AN10" s="39">
        <v>45</v>
      </c>
      <c r="AO10" s="39">
        <v>162</v>
      </c>
      <c r="AP10" s="39">
        <v>178</v>
      </c>
      <c r="AQ10" s="39">
        <v>283</v>
      </c>
      <c r="AR10" s="39">
        <v>509</v>
      </c>
      <c r="AS10" s="39">
        <v>288</v>
      </c>
      <c r="AT10" s="39">
        <v>453</v>
      </c>
      <c r="AU10" s="39">
        <v>75</v>
      </c>
      <c r="AV10" s="39">
        <v>217</v>
      </c>
      <c r="AW10" s="39">
        <v>278</v>
      </c>
    </row>
    <row r="11" spans="2:49" ht="15" customHeight="1">
      <c r="B11" s="33" t="s">
        <v>200</v>
      </c>
      <c r="C11" s="34"/>
      <c r="D11" s="35">
        <v>-68254</v>
      </c>
      <c r="E11" s="35">
        <v>-63516</v>
      </c>
      <c r="F11" s="35">
        <v>-70027</v>
      </c>
      <c r="G11" s="35">
        <v>-71738</v>
      </c>
      <c r="H11" s="35">
        <v>-61353</v>
      </c>
      <c r="I11" s="35">
        <v>-66435</v>
      </c>
      <c r="J11" s="35">
        <v>-59755</v>
      </c>
      <c r="K11" s="35">
        <v>-68852</v>
      </c>
      <c r="L11" s="35">
        <v>-61858</v>
      </c>
      <c r="M11" s="35">
        <v>-58468</v>
      </c>
      <c r="N11" s="35">
        <v>-57482</v>
      </c>
      <c r="O11" s="35">
        <v>-59047</v>
      </c>
      <c r="P11" s="35">
        <v>-48597</v>
      </c>
      <c r="Q11" s="35">
        <v>-45125</v>
      </c>
      <c r="R11" s="35">
        <v>-52769</v>
      </c>
      <c r="S11" s="35">
        <v>-48095</v>
      </c>
      <c r="T11" s="35">
        <v>-49745</v>
      </c>
      <c r="U11" s="35">
        <v>-49488</v>
      </c>
      <c r="V11" s="35">
        <v>-43078</v>
      </c>
      <c r="W11" s="35">
        <v>-53525</v>
      </c>
      <c r="X11" s="35">
        <v>-46425</v>
      </c>
      <c r="Y11" s="35">
        <v>-48037</v>
      </c>
      <c r="Z11" s="35">
        <v>-46030</v>
      </c>
      <c r="AA11" s="35">
        <v>-41213</v>
      </c>
      <c r="AB11" s="35">
        <v>-35449</v>
      </c>
      <c r="AC11" s="35">
        <v>-35565</v>
      </c>
      <c r="AD11" s="35">
        <v>-43379</v>
      </c>
      <c r="AE11" s="35">
        <v>-57306</v>
      </c>
      <c r="AF11" s="35">
        <v>-50909</v>
      </c>
      <c r="AG11" s="35">
        <v>-53677</v>
      </c>
      <c r="AH11" s="35">
        <v>-54007</v>
      </c>
      <c r="AI11" s="35">
        <v>-48256</v>
      </c>
      <c r="AJ11" s="35">
        <v>-50907</v>
      </c>
      <c r="AK11" s="35">
        <v>-50074</v>
      </c>
      <c r="AL11" s="35">
        <v>-52600</v>
      </c>
      <c r="AM11" s="35">
        <v>-63258</v>
      </c>
      <c r="AN11" s="35">
        <v>-57535</v>
      </c>
      <c r="AO11" s="35">
        <v>-45908</v>
      </c>
      <c r="AP11" s="35">
        <v>-52480</v>
      </c>
      <c r="AQ11" s="35">
        <v>-59919</v>
      </c>
      <c r="AR11" s="35">
        <v>-48216</v>
      </c>
      <c r="AS11" s="35">
        <v>-53039</v>
      </c>
      <c r="AT11" s="35">
        <v>-50458</v>
      </c>
      <c r="AU11" s="35">
        <v>-54810</v>
      </c>
      <c r="AV11" s="35">
        <v>-59916</v>
      </c>
      <c r="AW11" s="35">
        <v>-54233</v>
      </c>
    </row>
    <row r="12" spans="2:49" ht="15" customHeight="1" outlineLevel="1">
      <c r="B12" s="37" t="s">
        <v>201</v>
      </c>
      <c r="C12" s="38"/>
      <c r="D12" s="39">
        <v>-68254</v>
      </c>
      <c r="E12" s="39">
        <v>-63516</v>
      </c>
      <c r="F12" s="39">
        <v>-70027</v>
      </c>
      <c r="G12" s="39">
        <v>-71738</v>
      </c>
      <c r="H12" s="39">
        <v>-61353</v>
      </c>
      <c r="I12" s="39">
        <v>-66435</v>
      </c>
      <c r="J12" s="39">
        <v>-59755</v>
      </c>
      <c r="K12" s="39">
        <v>-68852</v>
      </c>
      <c r="L12" s="39">
        <v>-61858</v>
      </c>
      <c r="M12" s="39">
        <v>-58468</v>
      </c>
      <c r="N12" s="39">
        <v>-57482</v>
      </c>
      <c r="O12" s="39">
        <v>-59047</v>
      </c>
      <c r="P12" s="39">
        <v>-48597</v>
      </c>
      <c r="Q12" s="39">
        <v>-45125</v>
      </c>
      <c r="R12" s="39">
        <v>-52769</v>
      </c>
      <c r="S12" s="39">
        <v>-48095</v>
      </c>
      <c r="T12" s="39">
        <v>-49745</v>
      </c>
      <c r="U12" s="39">
        <v>-49488</v>
      </c>
      <c r="V12" s="39">
        <v>-43078</v>
      </c>
      <c r="W12" s="39">
        <v>-53525</v>
      </c>
      <c r="X12" s="39">
        <v>-46425</v>
      </c>
      <c r="Y12" s="39">
        <v>-48037</v>
      </c>
      <c r="Z12" s="39">
        <v>-46030</v>
      </c>
      <c r="AA12" s="39">
        <v>-41213</v>
      </c>
      <c r="AB12" s="39">
        <v>-35449</v>
      </c>
      <c r="AC12" s="39">
        <v>-35565</v>
      </c>
      <c r="AD12" s="39">
        <v>-43379</v>
      </c>
      <c r="AE12" s="39">
        <v>-57306</v>
      </c>
      <c r="AF12" s="39">
        <v>-50909</v>
      </c>
      <c r="AG12" s="39">
        <v>-53677</v>
      </c>
      <c r="AH12" s="39">
        <v>-54007</v>
      </c>
      <c r="AI12" s="39">
        <v>-48256</v>
      </c>
      <c r="AJ12" s="39">
        <v>-50907</v>
      </c>
      <c r="AK12" s="39">
        <v>-50074</v>
      </c>
      <c r="AL12" s="39">
        <v>-52600</v>
      </c>
      <c r="AM12" s="39">
        <v>-63258</v>
      </c>
      <c r="AN12" s="39">
        <v>-57535</v>
      </c>
      <c r="AO12" s="39">
        <v>-45908</v>
      </c>
      <c r="AP12" s="39">
        <v>-52480</v>
      </c>
      <c r="AQ12" s="39">
        <v>-59919</v>
      </c>
      <c r="AR12" s="39">
        <v>-48216</v>
      </c>
      <c r="AS12" s="39">
        <v>-53039</v>
      </c>
      <c r="AT12" s="39">
        <v>-50458</v>
      </c>
      <c r="AU12" s="39">
        <v>-54810</v>
      </c>
      <c r="AV12" s="39">
        <v>-59916</v>
      </c>
      <c r="AW12" s="39">
        <v>-54233</v>
      </c>
    </row>
    <row r="13" spans="2:49" ht="15" customHeight="1">
      <c r="B13" s="41" t="s">
        <v>202</v>
      </c>
      <c r="C13" s="42"/>
      <c r="D13" s="43">
        <v>30125</v>
      </c>
      <c r="E13" s="43">
        <v>27873</v>
      </c>
      <c r="F13" s="43">
        <v>26863</v>
      </c>
      <c r="G13" s="43">
        <v>25972</v>
      </c>
      <c r="H13" s="43">
        <v>26811</v>
      </c>
      <c r="I13" s="43">
        <v>25076</v>
      </c>
      <c r="J13" s="43">
        <v>20400</v>
      </c>
      <c r="K13" s="43">
        <v>20147</v>
      </c>
      <c r="L13" s="43">
        <v>19292</v>
      </c>
      <c r="M13" s="43">
        <v>18087</v>
      </c>
      <c r="N13" s="43">
        <v>16843</v>
      </c>
      <c r="O13" s="43">
        <v>14784</v>
      </c>
      <c r="P13" s="43">
        <v>14133</v>
      </c>
      <c r="Q13" s="43">
        <v>14685</v>
      </c>
      <c r="R13" s="43">
        <v>16068</v>
      </c>
      <c r="S13" s="43">
        <v>15645</v>
      </c>
      <c r="T13" s="43">
        <v>17448</v>
      </c>
      <c r="U13" s="43">
        <v>17964</v>
      </c>
      <c r="V13" s="43">
        <v>15996</v>
      </c>
      <c r="W13" s="43">
        <v>20632</v>
      </c>
      <c r="X13" s="43">
        <v>19228</v>
      </c>
      <c r="Y13" s="43">
        <v>22305</v>
      </c>
      <c r="Z13" s="43">
        <v>20628</v>
      </c>
      <c r="AA13" s="43">
        <v>21081</v>
      </c>
      <c r="AB13" s="43">
        <v>17313</v>
      </c>
      <c r="AC13" s="43">
        <v>11397</v>
      </c>
      <c r="AD13" s="43">
        <v>17104</v>
      </c>
      <c r="AE13" s="43">
        <v>22773</v>
      </c>
      <c r="AF13" s="43">
        <v>25207</v>
      </c>
      <c r="AG13" s="43">
        <v>26249</v>
      </c>
      <c r="AH13" s="43">
        <v>27003</v>
      </c>
      <c r="AI13" s="43">
        <v>26904</v>
      </c>
      <c r="AJ13" s="43">
        <v>28827</v>
      </c>
      <c r="AK13" s="43">
        <v>29529</v>
      </c>
      <c r="AL13" s="43">
        <v>28278</v>
      </c>
      <c r="AM13" s="43">
        <v>21736</v>
      </c>
      <c r="AN13" s="43">
        <v>28355</v>
      </c>
      <c r="AO13" s="43">
        <v>34611</v>
      </c>
      <c r="AP13" s="43">
        <v>29009</v>
      </c>
      <c r="AQ13" s="43">
        <v>14875</v>
      </c>
      <c r="AR13" s="43">
        <v>19243</v>
      </c>
      <c r="AS13" s="43">
        <v>20758</v>
      </c>
      <c r="AT13" s="43">
        <v>17478</v>
      </c>
      <c r="AU13" s="43">
        <v>23345</v>
      </c>
      <c r="AV13" s="43">
        <v>19324</v>
      </c>
      <c r="AW13" s="43">
        <v>22427</v>
      </c>
    </row>
    <row r="14" spans="2:49" ht="15" customHeight="1"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</row>
    <row r="15" spans="2:49" ht="10" customHeight="1">
      <c r="B15" s="4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2:49" ht="15" customHeight="1">
      <c r="B16" s="33" t="s">
        <v>203</v>
      </c>
      <c r="C16" s="34"/>
      <c r="D16" s="35">
        <v>-24202</v>
      </c>
      <c r="E16" s="35">
        <v>-22607</v>
      </c>
      <c r="F16" s="35">
        <v>-21274</v>
      </c>
      <c r="G16" s="35">
        <v>-21162</v>
      </c>
      <c r="H16" s="35">
        <v>-20824</v>
      </c>
      <c r="I16" s="35">
        <v>-20235</v>
      </c>
      <c r="J16" s="35">
        <v>-19724</v>
      </c>
      <c r="K16" s="35">
        <v>-18345</v>
      </c>
      <c r="L16" s="35">
        <v>-18640</v>
      </c>
      <c r="M16" s="35">
        <v>-18097</v>
      </c>
      <c r="N16" s="35">
        <v>-18549</v>
      </c>
      <c r="O16" s="35">
        <v>-16580</v>
      </c>
      <c r="P16" s="35">
        <v>-15479</v>
      </c>
      <c r="Q16" s="35">
        <v>-16642</v>
      </c>
      <c r="R16" s="35">
        <v>-15441</v>
      </c>
      <c r="S16" s="35">
        <v>-15238</v>
      </c>
      <c r="T16" s="35">
        <v>-15844</v>
      </c>
      <c r="U16" s="35">
        <v>-15905</v>
      </c>
      <c r="V16" s="35">
        <v>-15231</v>
      </c>
      <c r="W16" s="35">
        <v>-15332</v>
      </c>
      <c r="X16" s="35">
        <v>-15637</v>
      </c>
      <c r="Y16" s="35">
        <v>-16783</v>
      </c>
      <c r="Z16" s="35">
        <v>-16152</v>
      </c>
      <c r="AA16" s="35">
        <v>-15195</v>
      </c>
      <c r="AB16" s="35">
        <v>-14000</v>
      </c>
      <c r="AC16" s="35">
        <v>-11637</v>
      </c>
      <c r="AD16" s="35">
        <v>-13659</v>
      </c>
      <c r="AE16" s="35">
        <v>-14937</v>
      </c>
      <c r="AF16" s="35">
        <v>-14765</v>
      </c>
      <c r="AG16" s="35">
        <v>-15730</v>
      </c>
      <c r="AH16" s="35">
        <v>-15752</v>
      </c>
      <c r="AI16" s="35">
        <v>-14865</v>
      </c>
      <c r="AJ16" s="35">
        <v>-15658</v>
      </c>
      <c r="AK16" s="35">
        <v>-17024</v>
      </c>
      <c r="AL16" s="35">
        <v>-17042</v>
      </c>
      <c r="AM16" s="35">
        <v>-9632</v>
      </c>
      <c r="AN16" s="35">
        <v>-16324</v>
      </c>
      <c r="AO16" s="35">
        <v>-23721</v>
      </c>
      <c r="AP16" s="35">
        <v>-20166</v>
      </c>
      <c r="AQ16" s="35">
        <v>-6145</v>
      </c>
      <c r="AR16" s="35">
        <v>-14677</v>
      </c>
      <c r="AS16" s="35">
        <v>-15297</v>
      </c>
      <c r="AT16" s="35">
        <v>-15473</v>
      </c>
      <c r="AU16" s="35">
        <v>-15180</v>
      </c>
      <c r="AV16" s="35">
        <v>-14750</v>
      </c>
      <c r="AW16" s="35">
        <v>-15394</v>
      </c>
    </row>
    <row r="17" spans="2:49" ht="15" customHeight="1" outlineLevel="1">
      <c r="B17" s="37" t="s">
        <v>204</v>
      </c>
      <c r="C17" s="38"/>
      <c r="D17" s="39">
        <v>-7131</v>
      </c>
      <c r="E17" s="39">
        <v>-9232</v>
      </c>
      <c r="F17" s="39">
        <v>-7448</v>
      </c>
      <c r="G17" s="39">
        <v>-7413</v>
      </c>
      <c r="H17" s="39">
        <v>-7833</v>
      </c>
      <c r="I17" s="39">
        <v>-8436</v>
      </c>
      <c r="J17" s="39">
        <v>-7707</v>
      </c>
      <c r="K17" s="39">
        <v>-7408</v>
      </c>
      <c r="L17" s="39">
        <v>-7958</v>
      </c>
      <c r="M17" s="39">
        <v>-5731</v>
      </c>
      <c r="N17" s="39">
        <v>-6897</v>
      </c>
      <c r="O17" s="39">
        <v>-5316</v>
      </c>
      <c r="P17" s="39">
        <v>-4915</v>
      </c>
      <c r="Q17" s="39">
        <v>-4716</v>
      </c>
      <c r="R17" s="39">
        <v>-4463</v>
      </c>
      <c r="S17" s="39">
        <v>-4832</v>
      </c>
      <c r="T17" s="39">
        <v>-5466</v>
      </c>
      <c r="U17" s="39">
        <v>-5260</v>
      </c>
      <c r="V17" s="39">
        <v>-4927</v>
      </c>
      <c r="W17" s="39">
        <v>-4624</v>
      </c>
      <c r="X17" s="39">
        <v>-5444</v>
      </c>
      <c r="Y17" s="39">
        <v>-5422</v>
      </c>
      <c r="Z17" s="39">
        <v>-5186</v>
      </c>
      <c r="AA17" s="39">
        <v>-4522</v>
      </c>
      <c r="AB17" s="39">
        <v>-4919</v>
      </c>
      <c r="AC17" s="39">
        <v>-3807</v>
      </c>
      <c r="AD17" s="39">
        <v>-4164</v>
      </c>
      <c r="AE17" s="39">
        <v>-4936</v>
      </c>
      <c r="AF17" s="39">
        <v>-5497</v>
      </c>
      <c r="AG17" s="39">
        <v>-5590</v>
      </c>
      <c r="AH17" s="39">
        <v>-5700</v>
      </c>
      <c r="AI17" s="39">
        <v>-5758</v>
      </c>
      <c r="AJ17" s="39">
        <v>-6914</v>
      </c>
      <c r="AK17" s="39">
        <v>-6877</v>
      </c>
      <c r="AL17" s="39">
        <v>-6873</v>
      </c>
      <c r="AM17" s="39">
        <v>417</v>
      </c>
      <c r="AN17" s="39">
        <v>-5264</v>
      </c>
      <c r="AO17" s="39">
        <v>-11589</v>
      </c>
      <c r="AP17" s="39">
        <v>-8400</v>
      </c>
      <c r="AQ17" s="39">
        <v>4261</v>
      </c>
      <c r="AR17" s="39">
        <v>-4864</v>
      </c>
      <c r="AS17" s="39">
        <v>-5083</v>
      </c>
      <c r="AT17" s="39">
        <v>-4920</v>
      </c>
      <c r="AU17" s="39">
        <v>-4851</v>
      </c>
      <c r="AV17" s="39">
        <v>-4925</v>
      </c>
      <c r="AW17" s="39">
        <v>-5034</v>
      </c>
    </row>
    <row r="18" spans="2:49" ht="15" customHeight="1" outlineLevel="1">
      <c r="B18" s="37" t="s">
        <v>205</v>
      </c>
      <c r="C18" s="38"/>
      <c r="D18" s="39">
        <v>-17024</v>
      </c>
      <c r="E18" s="39">
        <v>-13336</v>
      </c>
      <c r="F18" s="39">
        <v>-13798</v>
      </c>
      <c r="G18" s="39">
        <v>-13706</v>
      </c>
      <c r="H18" s="39">
        <v>-12968</v>
      </c>
      <c r="I18" s="39">
        <v>-11788</v>
      </c>
      <c r="J18" s="39">
        <v>-12009</v>
      </c>
      <c r="K18" s="39">
        <v>-10937</v>
      </c>
      <c r="L18" s="39">
        <v>-10671</v>
      </c>
      <c r="M18" s="39">
        <v>-12362</v>
      </c>
      <c r="N18" s="39">
        <v>-11639</v>
      </c>
      <c r="O18" s="39">
        <v>-11256</v>
      </c>
      <c r="P18" s="39">
        <v>-10547</v>
      </c>
      <c r="Q18" s="39">
        <v>-11924</v>
      </c>
      <c r="R18" s="39">
        <v>-10971</v>
      </c>
      <c r="S18" s="39">
        <v>-10401</v>
      </c>
      <c r="T18" s="39">
        <v>-10347</v>
      </c>
      <c r="U18" s="39">
        <v>-10613</v>
      </c>
      <c r="V18" s="39">
        <v>-10247</v>
      </c>
      <c r="W18" s="39">
        <v>-10685</v>
      </c>
      <c r="X18" s="39">
        <v>-10170</v>
      </c>
      <c r="Y18" s="39">
        <v>-11346</v>
      </c>
      <c r="Z18" s="39">
        <v>-10946</v>
      </c>
      <c r="AA18" s="39">
        <v>-10635</v>
      </c>
      <c r="AB18" s="39">
        <v>-9059</v>
      </c>
      <c r="AC18" s="39">
        <v>-7816</v>
      </c>
      <c r="AD18" s="39">
        <v>-9482</v>
      </c>
      <c r="AE18" s="39">
        <v>-9992</v>
      </c>
      <c r="AF18" s="39">
        <v>-9246</v>
      </c>
      <c r="AG18" s="39">
        <v>-10139</v>
      </c>
      <c r="AH18" s="39">
        <v>-10046</v>
      </c>
      <c r="AI18" s="39">
        <v>-9105</v>
      </c>
      <c r="AJ18" s="39">
        <v>-8737</v>
      </c>
      <c r="AK18" s="39">
        <v>-10146</v>
      </c>
      <c r="AL18" s="39">
        <v>-10165</v>
      </c>
      <c r="AM18" s="39">
        <v>-10047</v>
      </c>
      <c r="AN18" s="39">
        <v>-11049</v>
      </c>
      <c r="AO18" s="39">
        <v>-12123</v>
      </c>
      <c r="AP18" s="39">
        <v>-11754</v>
      </c>
      <c r="AQ18" s="39">
        <v>-10401</v>
      </c>
      <c r="AR18" s="39">
        <v>-9801</v>
      </c>
      <c r="AS18" s="39">
        <v>-10211</v>
      </c>
      <c r="AT18" s="39">
        <v>-10545</v>
      </c>
      <c r="AU18" s="39">
        <v>-10323</v>
      </c>
      <c r="AV18" s="39">
        <v>-9807</v>
      </c>
      <c r="AW18" s="39">
        <v>-10339</v>
      </c>
    </row>
    <row r="19" spans="2:49" ht="15" customHeight="1" outlineLevel="1">
      <c r="B19" s="37" t="s">
        <v>206</v>
      </c>
      <c r="C19" s="38"/>
      <c r="D19" s="39">
        <v>-47</v>
      </c>
      <c r="E19" s="39">
        <v>-39</v>
      </c>
      <c r="F19" s="39">
        <v>-28</v>
      </c>
      <c r="G19" s="39">
        <v>-43</v>
      </c>
      <c r="H19" s="39">
        <v>-23</v>
      </c>
      <c r="I19" s="39">
        <v>-11</v>
      </c>
      <c r="J19" s="39">
        <v>-8</v>
      </c>
      <c r="K19" s="39">
        <v>0</v>
      </c>
      <c r="L19" s="39">
        <v>-11</v>
      </c>
      <c r="M19" s="39">
        <v>-4</v>
      </c>
      <c r="N19" s="39">
        <v>-13</v>
      </c>
      <c r="O19" s="39">
        <v>-8</v>
      </c>
      <c r="P19" s="39">
        <v>-17</v>
      </c>
      <c r="Q19" s="39">
        <v>-2</v>
      </c>
      <c r="R19" s="39">
        <v>-7</v>
      </c>
      <c r="S19" s="39">
        <v>-5</v>
      </c>
      <c r="T19" s="39">
        <v>-31</v>
      </c>
      <c r="U19" s="39">
        <v>-32</v>
      </c>
      <c r="V19" s="39">
        <v>-57</v>
      </c>
      <c r="W19" s="39">
        <v>-23</v>
      </c>
      <c r="X19" s="39">
        <v>-23</v>
      </c>
      <c r="Y19" s="39">
        <v>-15</v>
      </c>
      <c r="Z19" s="39">
        <v>-20</v>
      </c>
      <c r="AA19" s="39">
        <v>-38</v>
      </c>
      <c r="AB19" s="39">
        <v>-22</v>
      </c>
      <c r="AC19" s="39">
        <v>-14</v>
      </c>
      <c r="AD19" s="39">
        <v>-13</v>
      </c>
      <c r="AE19" s="39">
        <v>-9</v>
      </c>
      <c r="AF19" s="39">
        <v>-22</v>
      </c>
      <c r="AG19" s="39">
        <v>-1</v>
      </c>
      <c r="AH19" s="39">
        <v>-6</v>
      </c>
      <c r="AI19" s="39">
        <v>-2</v>
      </c>
      <c r="AJ19" s="39">
        <v>-7</v>
      </c>
      <c r="AK19" s="39">
        <v>-1</v>
      </c>
      <c r="AL19" s="39">
        <v>-4</v>
      </c>
      <c r="AM19" s="39">
        <v>-2</v>
      </c>
      <c r="AN19" s="39">
        <v>-11</v>
      </c>
      <c r="AO19" s="39">
        <v>-9</v>
      </c>
      <c r="AP19" s="39">
        <v>-12</v>
      </c>
      <c r="AQ19" s="39">
        <v>-5</v>
      </c>
      <c r="AR19" s="39">
        <v>-12</v>
      </c>
      <c r="AS19" s="39">
        <v>-3</v>
      </c>
      <c r="AT19" s="39">
        <v>-8</v>
      </c>
      <c r="AU19" s="39">
        <v>-6</v>
      </c>
      <c r="AV19" s="39">
        <v>-18</v>
      </c>
      <c r="AW19" s="39">
        <v>-21</v>
      </c>
    </row>
    <row r="20" spans="2:49" ht="15" customHeight="1">
      <c r="B20" s="41" t="s">
        <v>207</v>
      </c>
      <c r="C20" s="42"/>
      <c r="D20" s="43">
        <v>5923</v>
      </c>
      <c r="E20" s="43">
        <v>5266</v>
      </c>
      <c r="F20" s="43">
        <v>5589</v>
      </c>
      <c r="G20" s="43">
        <v>4810</v>
      </c>
      <c r="H20" s="43">
        <v>5987</v>
      </c>
      <c r="I20" s="43">
        <v>4841</v>
      </c>
      <c r="J20" s="43">
        <v>676</v>
      </c>
      <c r="K20" s="43">
        <v>1802</v>
      </c>
      <c r="L20" s="43">
        <v>652</v>
      </c>
      <c r="M20" s="43">
        <v>-10</v>
      </c>
      <c r="N20" s="43">
        <v>-1706</v>
      </c>
      <c r="O20" s="43">
        <v>-1796</v>
      </c>
      <c r="P20" s="43">
        <v>-1346</v>
      </c>
      <c r="Q20" s="43">
        <v>-1957</v>
      </c>
      <c r="R20" s="43">
        <v>627</v>
      </c>
      <c r="S20" s="43">
        <v>407</v>
      </c>
      <c r="T20" s="43">
        <v>1604</v>
      </c>
      <c r="U20" s="43">
        <v>2059</v>
      </c>
      <c r="V20" s="43">
        <v>765</v>
      </c>
      <c r="W20" s="43">
        <v>5300</v>
      </c>
      <c r="X20" s="43">
        <v>3591</v>
      </c>
      <c r="Y20" s="43">
        <v>5522</v>
      </c>
      <c r="Z20" s="43">
        <v>4476</v>
      </c>
      <c r="AA20" s="43">
        <v>5886</v>
      </c>
      <c r="AB20" s="43">
        <v>3313</v>
      </c>
      <c r="AC20" s="43">
        <v>-240</v>
      </c>
      <c r="AD20" s="43">
        <v>3445</v>
      </c>
      <c r="AE20" s="43">
        <v>7836</v>
      </c>
      <c r="AF20" s="43">
        <v>10442</v>
      </c>
      <c r="AG20" s="43">
        <v>10519</v>
      </c>
      <c r="AH20" s="43">
        <v>11251</v>
      </c>
      <c r="AI20" s="43">
        <v>12039</v>
      </c>
      <c r="AJ20" s="43">
        <v>13169</v>
      </c>
      <c r="AK20" s="43">
        <v>12505</v>
      </c>
      <c r="AL20" s="43">
        <v>11236</v>
      </c>
      <c r="AM20" s="43">
        <v>12104</v>
      </c>
      <c r="AN20" s="43">
        <v>12031</v>
      </c>
      <c r="AO20" s="43">
        <v>10890</v>
      </c>
      <c r="AP20" s="43">
        <v>8843</v>
      </c>
      <c r="AQ20" s="43">
        <v>8730</v>
      </c>
      <c r="AR20" s="43">
        <v>4566</v>
      </c>
      <c r="AS20" s="43">
        <v>5461</v>
      </c>
      <c r="AT20" s="43">
        <v>2005</v>
      </c>
      <c r="AU20" s="43">
        <v>8165</v>
      </c>
      <c r="AV20" s="43">
        <v>4574</v>
      </c>
      <c r="AW20" s="43">
        <v>7033</v>
      </c>
    </row>
    <row r="21" spans="2:49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0</v>
      </c>
      <c r="G21" s="162">
        <f t="shared" ref="G21" si="3">+SUM(G9:G10,G12,G17:G19,G26:G29,G31:G32,G34:G36,G40)-G43+G8+G11+G16+G37+G40-G44-G45+G23-G20-G33-G47</f>
        <v>0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0</v>
      </c>
      <c r="O21" s="162">
        <f t="shared" ref="O21" si="11">+SUM(O9:O10,O12,O17:O19,O26:O29,O31:O32,O34:O36,O40)-O43+O8+O11+O16+O37+O40-O44-O45+O23-O20-O33-O47</f>
        <v>0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0</v>
      </c>
      <c r="R21" s="162">
        <f t="shared" ref="R21" si="14">+SUM(R9:R10,R12,R17:R19,R26:R29,R31:R32,R34:R36,R40)-R43+R8+R11+R16+R37+R40-R44-R45+R23-R20-R33-R47</f>
        <v>0</v>
      </c>
      <c r="S21" s="162">
        <f t="shared" ref="S21" si="15">+SUM(S9:S10,S12,S17:S19,S26:S29,S31:S32,S34:S36,S40)-S43+S8+S11+S16+S37+S40-S44-S45+S23-S20-S33-S47</f>
        <v>0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0</v>
      </c>
      <c r="W21" s="162">
        <f t="shared" ref="W21" si="19">+SUM(W9:W10,W12,W17:W19,W26:W29,W31:W32,W34:W36,W40)-W43+W8+W11+W16+W37+W40-W44-W45+W23-W20-W33-W47</f>
        <v>0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0</v>
      </c>
      <c r="Z21" s="162">
        <f t="shared" ref="Z21" si="22">+SUM(Z9:Z10,Z12,Z17:Z19,Z26:Z29,Z31:Z32,Z34:Z36,Z40)-Z43+Z8+Z11+Z16+Z37+Z40-Z44-Z45+Z23-Z20-Z33-Z47</f>
        <v>0</v>
      </c>
      <c r="AA21" s="162">
        <f t="shared" ref="AA21" si="23">+SUM(AA9:AA10,AA12,AA17:AA19,AA26:AA29,AA31:AA32,AA34:AA36,AA40)-AA43+AA8+AA11+AA16+AA37+AA40-AA44-AA45+AA23-AA20-AA33-AA47</f>
        <v>0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0</v>
      </c>
      <c r="AD21" s="162">
        <f t="shared" ref="AD21" si="26">+SUM(AD9:AD10,AD12,AD17:AD19,AD26:AD29,AD31:AD32,AD34:AD36,AD40)-AD43+AD8+AD11+AD16+AD37+AD40-AD44-AD45+AD23-AD20-AD33-AD47</f>
        <v>0</v>
      </c>
      <c r="AE21" s="162">
        <f t="shared" ref="AE21" si="27">+SUM(AE9:AE10,AE12,AE17:AE19,AE26:AE29,AE31:AE32,AE34:AE36,AE40)-AE43+AE8+AE11+AE16+AE37+AE40-AE44-AE45+AE23-AE20-AE33-AE47</f>
        <v>0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0</v>
      </c>
      <c r="AH21" s="162">
        <f t="shared" ref="AH21" si="30">+SUM(AH9:AH10,AH12,AH17:AH19,AH26:AH29,AH31:AH32,AH34:AH36,AH40)-AH43+AH8+AH11+AH16+AH37+AH40-AH44-AH45+AH23-AH20-AH33-AH47</f>
        <v>0</v>
      </c>
      <c r="AI21" s="162">
        <f t="shared" ref="AI21" si="31">+SUM(AI9:AI10,AI12,AI17:AI19,AI26:AI29,AI31:AI32,AI34:AI36,AI40)-AI43+AI8+AI11+AI16+AI37+AI40-AI44-AI45+AI23-AI20-AI33-AI47</f>
        <v>0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0</v>
      </c>
      <c r="AL21" s="162">
        <f t="shared" ref="AL21" si="34">+SUM(AL9:AL10,AL12,AL17:AL19,AL26:AL29,AL31:AL32,AL34:AL36,AL40)-AL43+AL8+AL11+AL16+AL37+AL40-AL44-AL45+AL23-AL20-AL33-AL47</f>
        <v>0</v>
      </c>
      <c r="AM21" s="162">
        <f t="shared" ref="AM21" si="35">+SUM(AM9:AM10,AM12,AM17:AM19,AM26:AM29,AM31:AM32,AM34:AM36,AM40)-AM43+AM8+AM11+AM16+AM37+AM40-AM44-AM45+AM23-AM20-AM33-AM47</f>
        <v>0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W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</row>
    <row r="22" spans="2:49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2:49" ht="15" customHeight="1">
      <c r="B23" s="41" t="s">
        <v>120</v>
      </c>
      <c r="C23" s="42"/>
      <c r="D23" s="43">
        <v>16254</v>
      </c>
      <c r="E23" s="43">
        <v>15545</v>
      </c>
      <c r="F23" s="43">
        <v>14272</v>
      </c>
      <c r="G23" s="43">
        <v>15785</v>
      </c>
      <c r="H23" s="43">
        <v>15359</v>
      </c>
      <c r="I23" s="43">
        <v>14478</v>
      </c>
      <c r="J23" s="43">
        <v>10073</v>
      </c>
      <c r="K23" s="43">
        <v>10447</v>
      </c>
      <c r="L23" s="43">
        <v>8545</v>
      </c>
      <c r="M23" s="43">
        <v>7850</v>
      </c>
      <c r="N23" s="43">
        <v>5548</v>
      </c>
      <c r="O23" s="43">
        <v>5103</v>
      </c>
      <c r="P23" s="43">
        <f t="shared" ref="P23:AR23" si="43">+P20+P33+P47</f>
        <v>5428</v>
      </c>
      <c r="Q23" s="43">
        <f t="shared" si="43"/>
        <v>4495</v>
      </c>
      <c r="R23" s="43">
        <f t="shared" si="43"/>
        <v>7231</v>
      </c>
      <c r="S23" s="43">
        <f t="shared" si="43"/>
        <v>6710</v>
      </c>
      <c r="T23" s="43">
        <f t="shared" si="43"/>
        <v>7723</v>
      </c>
      <c r="U23" s="43">
        <f t="shared" si="43"/>
        <v>7871</v>
      </c>
      <c r="V23" s="43">
        <f t="shared" si="43"/>
        <v>10018</v>
      </c>
      <c r="W23" s="43">
        <f t="shared" si="43"/>
        <v>10603</v>
      </c>
      <c r="X23" s="43">
        <f t="shared" si="43"/>
        <v>9967</v>
      </c>
      <c r="Y23" s="43">
        <f t="shared" si="43"/>
        <v>11784</v>
      </c>
      <c r="Z23" s="43">
        <f t="shared" si="43"/>
        <v>10840</v>
      </c>
      <c r="AA23" s="43">
        <f t="shared" si="43"/>
        <v>12793</v>
      </c>
      <c r="AB23" s="43">
        <f t="shared" si="43"/>
        <v>8548</v>
      </c>
      <c r="AC23" s="43">
        <f t="shared" si="43"/>
        <v>4635</v>
      </c>
      <c r="AD23" s="43">
        <f t="shared" si="43"/>
        <v>8614</v>
      </c>
      <c r="AE23" s="43">
        <f t="shared" si="43"/>
        <v>12522</v>
      </c>
      <c r="AF23" s="43">
        <f t="shared" si="43"/>
        <v>15469</v>
      </c>
      <c r="AG23" s="43">
        <f t="shared" si="43"/>
        <v>15848</v>
      </c>
      <c r="AH23" s="43">
        <f t="shared" si="43"/>
        <v>16614</v>
      </c>
      <c r="AI23" s="43">
        <f t="shared" si="43"/>
        <v>27783</v>
      </c>
      <c r="AJ23" s="43">
        <f t="shared" si="43"/>
        <v>18484</v>
      </c>
      <c r="AK23" s="43">
        <f t="shared" si="43"/>
        <v>18008</v>
      </c>
      <c r="AL23" s="43">
        <f t="shared" si="43"/>
        <v>16632</v>
      </c>
      <c r="AM23" s="43">
        <f t="shared" si="43"/>
        <v>18211</v>
      </c>
      <c r="AN23" s="43">
        <f t="shared" si="43"/>
        <v>18705</v>
      </c>
      <c r="AO23" s="43">
        <f t="shared" si="43"/>
        <v>18510</v>
      </c>
      <c r="AP23" s="43">
        <f t="shared" si="43"/>
        <v>16961</v>
      </c>
      <c r="AQ23" s="43">
        <f t="shared" si="43"/>
        <v>16151</v>
      </c>
      <c r="AR23" s="43">
        <f t="shared" si="43"/>
        <v>11669</v>
      </c>
      <c r="AS23" s="43">
        <f>+AS20+AS33+AS47</f>
        <v>12971</v>
      </c>
      <c r="AT23" s="43">
        <v>9293</v>
      </c>
      <c r="AU23" s="43">
        <v>14434</v>
      </c>
      <c r="AV23" s="43">
        <v>11490</v>
      </c>
      <c r="AW23" s="43">
        <v>14105</v>
      </c>
    </row>
    <row r="24" spans="2:49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</row>
    <row r="25" spans="2:49" ht="10" customHeight="1">
      <c r="B25" s="44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2:49" ht="15" customHeight="1">
      <c r="B26" s="50" t="s">
        <v>208</v>
      </c>
      <c r="C26" s="34"/>
      <c r="D26" s="35">
        <v>-4440</v>
      </c>
      <c r="E26" s="35">
        <v>-4436</v>
      </c>
      <c r="F26" s="35">
        <v>-4098</v>
      </c>
      <c r="G26" s="35">
        <v>-3945</v>
      </c>
      <c r="H26" s="35">
        <v>-3483</v>
      </c>
      <c r="I26" s="35">
        <v>-3378</v>
      </c>
      <c r="J26" s="35">
        <v>-3221</v>
      </c>
      <c r="K26" s="35">
        <v>-3057</v>
      </c>
      <c r="L26" s="35">
        <v>-2979</v>
      </c>
      <c r="M26" s="35">
        <v>-2899</v>
      </c>
      <c r="N26" s="35">
        <v>-2568</v>
      </c>
      <c r="O26" s="35">
        <v>-2468</v>
      </c>
      <c r="P26" s="35">
        <v>-2156</v>
      </c>
      <c r="Q26" s="35">
        <v>-2052</v>
      </c>
      <c r="R26" s="35">
        <v>-1927</v>
      </c>
      <c r="S26" s="35">
        <v>-1872</v>
      </c>
      <c r="T26" s="35">
        <v>-2002</v>
      </c>
      <c r="U26" s="35">
        <v>-2250</v>
      </c>
      <c r="V26" s="35">
        <v>-2261</v>
      </c>
      <c r="W26" s="35">
        <v>-2454</v>
      </c>
      <c r="X26" s="35">
        <v>-2860</v>
      </c>
      <c r="Y26" s="35">
        <v>-2876</v>
      </c>
      <c r="Z26" s="35">
        <v>-2804</v>
      </c>
      <c r="AA26" s="35">
        <v>-2869</v>
      </c>
      <c r="AB26" s="35">
        <v>-2739</v>
      </c>
      <c r="AC26" s="35">
        <v>-2215</v>
      </c>
      <c r="AD26" s="35">
        <v>-2398</v>
      </c>
      <c r="AE26" s="35">
        <v>-2133</v>
      </c>
      <c r="AF26" s="35">
        <v>-2061</v>
      </c>
      <c r="AG26" s="35">
        <v>-1966</v>
      </c>
      <c r="AH26" s="35">
        <v>-1718</v>
      </c>
      <c r="AI26" s="35">
        <v>-1511</v>
      </c>
      <c r="AJ26" s="35">
        <v>-1555</v>
      </c>
      <c r="AK26" s="35">
        <v>-1917</v>
      </c>
      <c r="AL26" s="35">
        <v>-2492</v>
      </c>
      <c r="AM26" s="35">
        <v>-3382</v>
      </c>
      <c r="AN26" s="35">
        <v>-3691</v>
      </c>
      <c r="AO26" s="35">
        <v>-4627</v>
      </c>
      <c r="AP26" s="35">
        <v>-5233</v>
      </c>
      <c r="AQ26" s="35">
        <v>-5272</v>
      </c>
      <c r="AR26" s="35">
        <v>-4974</v>
      </c>
      <c r="AS26" s="35">
        <v>-4174</v>
      </c>
      <c r="AT26" s="35">
        <v>-4017</v>
      </c>
      <c r="AU26" s="35">
        <v>-3601</v>
      </c>
      <c r="AV26" s="35">
        <v>-3081</v>
      </c>
      <c r="AW26" s="35">
        <v>-3809</v>
      </c>
    </row>
    <row r="27" spans="2:49" ht="15" customHeight="1">
      <c r="B27" s="50" t="s">
        <v>209</v>
      </c>
      <c r="C27" s="34"/>
      <c r="D27" s="35">
        <v>69</v>
      </c>
      <c r="E27" s="35">
        <v>59</v>
      </c>
      <c r="F27" s="35">
        <v>80</v>
      </c>
      <c r="G27" s="35">
        <v>115</v>
      </c>
      <c r="H27" s="35">
        <v>88</v>
      </c>
      <c r="I27" s="35">
        <v>202</v>
      </c>
      <c r="J27" s="35">
        <v>169</v>
      </c>
      <c r="K27" s="35">
        <v>163</v>
      </c>
      <c r="L27" s="35">
        <v>80</v>
      </c>
      <c r="M27" s="35">
        <v>138</v>
      </c>
      <c r="N27" s="35">
        <v>117</v>
      </c>
      <c r="O27" s="35">
        <v>64</v>
      </c>
      <c r="P27" s="35">
        <v>60</v>
      </c>
      <c r="Q27" s="35">
        <v>70</v>
      </c>
      <c r="R27" s="35">
        <v>59</v>
      </c>
      <c r="S27" s="35">
        <v>110</v>
      </c>
      <c r="T27" s="35">
        <v>72</v>
      </c>
      <c r="U27" s="35">
        <v>54</v>
      </c>
      <c r="V27" s="35">
        <v>90</v>
      </c>
      <c r="W27" s="35">
        <v>93</v>
      </c>
      <c r="X27" s="35">
        <v>102</v>
      </c>
      <c r="Y27" s="35">
        <v>90</v>
      </c>
      <c r="Z27" s="35">
        <v>103</v>
      </c>
      <c r="AA27" s="35">
        <v>35</v>
      </c>
      <c r="AB27" s="35">
        <v>91</v>
      </c>
      <c r="AC27" s="35">
        <v>49</v>
      </c>
      <c r="AD27" s="35">
        <v>64</v>
      </c>
      <c r="AE27" s="35">
        <v>65</v>
      </c>
      <c r="AF27" s="35">
        <v>35</v>
      </c>
      <c r="AG27" s="35">
        <v>111</v>
      </c>
      <c r="AH27" s="35">
        <v>132</v>
      </c>
      <c r="AI27" s="35">
        <v>98</v>
      </c>
      <c r="AJ27" s="35">
        <v>82</v>
      </c>
      <c r="AK27" s="35">
        <v>162</v>
      </c>
      <c r="AL27" s="35">
        <v>103</v>
      </c>
      <c r="AM27" s="35">
        <v>125</v>
      </c>
      <c r="AN27" s="35">
        <v>97</v>
      </c>
      <c r="AO27" s="35">
        <v>162</v>
      </c>
      <c r="AP27" s="35">
        <v>106</v>
      </c>
      <c r="AQ27" s="35">
        <v>173</v>
      </c>
      <c r="AR27" s="35">
        <v>95</v>
      </c>
      <c r="AS27" s="35">
        <v>136</v>
      </c>
      <c r="AT27" s="35">
        <v>112</v>
      </c>
      <c r="AU27" s="35">
        <v>141</v>
      </c>
      <c r="AV27" s="35">
        <v>131</v>
      </c>
      <c r="AW27" s="35">
        <v>104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-1404</v>
      </c>
      <c r="X28" s="35">
        <v>0</v>
      </c>
      <c r="Y28" s="35">
        <v>0</v>
      </c>
      <c r="Z28" s="35">
        <v>0</v>
      </c>
      <c r="AA28" s="35">
        <v>-1412</v>
      </c>
      <c r="AB28" s="35">
        <v>-20</v>
      </c>
      <c r="AC28" s="35">
        <v>-229</v>
      </c>
      <c r="AD28" s="35">
        <v>37</v>
      </c>
      <c r="AE28" s="35">
        <v>230</v>
      </c>
      <c r="AF28" s="35">
        <v>-103</v>
      </c>
      <c r="AG28" s="35">
        <v>-121</v>
      </c>
      <c r="AH28" s="35">
        <v>-340</v>
      </c>
      <c r="AI28" s="35">
        <v>-108</v>
      </c>
      <c r="AJ28" s="35">
        <v>-178</v>
      </c>
      <c r="AK28" s="35">
        <v>-324</v>
      </c>
      <c r="AL28" s="35">
        <v>-107</v>
      </c>
      <c r="AM28" s="35">
        <v>-433</v>
      </c>
      <c r="AN28" s="35">
        <v>-441</v>
      </c>
      <c r="AO28" s="35">
        <v>-699</v>
      </c>
      <c r="AP28" s="35">
        <v>169</v>
      </c>
      <c r="AQ28" s="35">
        <v>-288</v>
      </c>
      <c r="AR28" s="35">
        <v>-293</v>
      </c>
      <c r="AS28" s="35">
        <v>-1088</v>
      </c>
      <c r="AT28" s="35">
        <v>-1711</v>
      </c>
      <c r="AU28" s="35">
        <v>-1744</v>
      </c>
      <c r="AV28" s="35">
        <v>-259</v>
      </c>
      <c r="AW28" s="35">
        <v>-429</v>
      </c>
    </row>
    <row r="29" spans="2:49" ht="15" customHeight="1">
      <c r="B29" s="50" t="s">
        <v>211</v>
      </c>
      <c r="C29" s="34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</row>
    <row r="30" spans="2:49" ht="15" customHeight="1" outlineLevel="1">
      <c r="B30" s="50" t="s">
        <v>212</v>
      </c>
      <c r="C30" s="38"/>
      <c r="D30" s="35">
        <v>25</v>
      </c>
      <c r="E30" s="35">
        <v>-346</v>
      </c>
      <c r="F30" s="35">
        <v>-279</v>
      </c>
      <c r="G30" s="35">
        <v>947</v>
      </c>
      <c r="H30" s="35">
        <v>-7</v>
      </c>
      <c r="I30" s="35">
        <v>-406</v>
      </c>
      <c r="J30" s="35">
        <v>-429</v>
      </c>
      <c r="K30" s="35">
        <v>-275</v>
      </c>
      <c r="L30" s="35">
        <v>-438</v>
      </c>
      <c r="M30" s="35">
        <v>-258</v>
      </c>
      <c r="N30" s="35">
        <v>-297</v>
      </c>
      <c r="O30" s="35">
        <v>-272</v>
      </c>
      <c r="P30" s="35">
        <v>-303</v>
      </c>
      <c r="Q30" s="35">
        <v>-226</v>
      </c>
      <c r="R30" s="35">
        <v>-113</v>
      </c>
      <c r="S30" s="35">
        <v>-225</v>
      </c>
      <c r="T30" s="35">
        <v>-118</v>
      </c>
      <c r="U30" s="35">
        <v>-380</v>
      </c>
      <c r="V30" s="35">
        <v>-5</v>
      </c>
      <c r="W30" s="35">
        <v>-375</v>
      </c>
      <c r="X30" s="35">
        <v>-40</v>
      </c>
      <c r="Y30" s="35">
        <v>-275</v>
      </c>
      <c r="Z30" s="35">
        <v>-104</v>
      </c>
      <c r="AA30" s="35">
        <v>-277</v>
      </c>
      <c r="AB30" s="35">
        <v>-312</v>
      </c>
      <c r="AC30" s="35">
        <v>-103</v>
      </c>
      <c r="AD30" s="35">
        <v>-18</v>
      </c>
      <c r="AE30" s="35">
        <v>4</v>
      </c>
      <c r="AF30" s="35">
        <v>-178</v>
      </c>
      <c r="AG30" s="35">
        <v>-197</v>
      </c>
      <c r="AH30" s="35">
        <v>-351</v>
      </c>
      <c r="AI30" s="35">
        <v>-529</v>
      </c>
      <c r="AJ30" s="35">
        <v>-228</v>
      </c>
      <c r="AK30" s="35">
        <v>-629</v>
      </c>
      <c r="AL30" s="35">
        <v>-322</v>
      </c>
      <c r="AM30" s="35">
        <v>-444</v>
      </c>
      <c r="AN30" s="35">
        <v>-177</v>
      </c>
      <c r="AO30" s="35">
        <v>-423</v>
      </c>
      <c r="AP30" s="35">
        <v>-545</v>
      </c>
      <c r="AQ30" s="35">
        <v>21</v>
      </c>
      <c r="AR30" s="35">
        <v>-127</v>
      </c>
      <c r="AS30" s="35">
        <v>-226</v>
      </c>
      <c r="AT30" s="35">
        <v>-43</v>
      </c>
      <c r="AU30" s="35">
        <v>-230</v>
      </c>
      <c r="AV30" s="35">
        <v>-129</v>
      </c>
      <c r="AW30" s="35">
        <v>-163</v>
      </c>
    </row>
    <row r="31" spans="2:49" ht="15" customHeight="1" outlineLevel="1">
      <c r="B31" s="37" t="s">
        <v>44</v>
      </c>
      <c r="C31" s="38"/>
      <c r="D31" s="39">
        <v>25</v>
      </c>
      <c r="E31" s="39">
        <v>-346</v>
      </c>
      <c r="F31" s="39">
        <v>-279</v>
      </c>
      <c r="G31" s="39">
        <v>947</v>
      </c>
      <c r="H31" s="39">
        <v>-7</v>
      </c>
      <c r="I31" s="39">
        <v>-406</v>
      </c>
      <c r="J31" s="39">
        <v>-429</v>
      </c>
      <c r="K31" s="39">
        <v>-275</v>
      </c>
      <c r="L31" s="39">
        <v>-438</v>
      </c>
      <c r="M31" s="39">
        <v>-258</v>
      </c>
      <c r="N31" s="39">
        <v>-297</v>
      </c>
      <c r="O31" s="39">
        <v>-272</v>
      </c>
      <c r="P31" s="39">
        <v>-303</v>
      </c>
      <c r="Q31" s="39">
        <v>-226</v>
      </c>
      <c r="R31" s="39">
        <v>-113</v>
      </c>
      <c r="S31" s="39">
        <v>-225</v>
      </c>
      <c r="T31" s="39">
        <v>-118</v>
      </c>
      <c r="U31" s="39">
        <v>-380</v>
      </c>
      <c r="V31" s="39">
        <v>-5</v>
      </c>
      <c r="W31" s="39">
        <v>-375</v>
      </c>
      <c r="X31" s="39">
        <v>-40</v>
      </c>
      <c r="Y31" s="39">
        <v>-275</v>
      </c>
      <c r="Z31" s="39">
        <v>-104</v>
      </c>
      <c r="AA31" s="39">
        <v>-277</v>
      </c>
      <c r="AB31" s="39">
        <v>0</v>
      </c>
      <c r="AC31" s="39">
        <v>-415</v>
      </c>
      <c r="AD31" s="39">
        <v>-18</v>
      </c>
      <c r="AE31" s="39">
        <v>4</v>
      </c>
      <c r="AF31" s="39">
        <v>-178</v>
      </c>
      <c r="AG31" s="39">
        <v>-197</v>
      </c>
      <c r="AH31" s="39">
        <v>-351</v>
      </c>
      <c r="AI31" s="39">
        <v>-529</v>
      </c>
      <c r="AJ31" s="39">
        <v>-228</v>
      </c>
      <c r="AK31" s="39">
        <v>-629</v>
      </c>
      <c r="AL31" s="39">
        <v>-322</v>
      </c>
      <c r="AM31" s="39">
        <v>-444</v>
      </c>
      <c r="AN31" s="39">
        <v>-177</v>
      </c>
      <c r="AO31" s="39">
        <v>-423</v>
      </c>
      <c r="AP31" s="39">
        <v>-545</v>
      </c>
      <c r="AQ31" s="39">
        <v>21</v>
      </c>
      <c r="AR31" s="39">
        <v>-127</v>
      </c>
      <c r="AS31" s="39">
        <v>-225</v>
      </c>
      <c r="AT31" s="39">
        <v>-46</v>
      </c>
      <c r="AU31" s="39">
        <v>-236</v>
      </c>
      <c r="AV31" s="39">
        <v>-145</v>
      </c>
      <c r="AW31" s="39">
        <v>-188</v>
      </c>
    </row>
    <row r="32" spans="2:49" ht="15" customHeight="1">
      <c r="B32" s="37" t="s">
        <v>213</v>
      </c>
      <c r="C32" s="34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-312</v>
      </c>
      <c r="AC32" s="39">
        <v>312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-1</v>
      </c>
      <c r="AT32" s="39">
        <v>3</v>
      </c>
      <c r="AU32" s="39">
        <v>6</v>
      </c>
      <c r="AV32" s="39">
        <v>16</v>
      </c>
      <c r="AW32" s="39">
        <v>25</v>
      </c>
    </row>
    <row r="33" spans="2:49" ht="15" customHeight="1" outlineLevel="1">
      <c r="B33" s="50" t="s">
        <v>214</v>
      </c>
      <c r="C33" s="39"/>
      <c r="D33" s="35">
        <v>298</v>
      </c>
      <c r="E33" s="35">
        <v>115</v>
      </c>
      <c r="F33" s="35">
        <v>-492</v>
      </c>
      <c r="G33" s="35">
        <v>-362</v>
      </c>
      <c r="H33" s="35">
        <v>-370</v>
      </c>
      <c r="I33" s="35">
        <v>-255</v>
      </c>
      <c r="J33" s="35">
        <v>304</v>
      </c>
      <c r="K33" s="35">
        <v>-82</v>
      </c>
      <c r="L33" s="35">
        <v>-161</v>
      </c>
      <c r="M33" s="35">
        <v>-287</v>
      </c>
      <c r="N33" s="35">
        <v>-285</v>
      </c>
      <c r="O33" s="35">
        <v>-238</v>
      </c>
      <c r="P33" s="35">
        <v>-271</v>
      </c>
      <c r="Q33" s="35">
        <v>-85</v>
      </c>
      <c r="R33" s="35">
        <v>-77</v>
      </c>
      <c r="S33" s="35">
        <v>121</v>
      </c>
      <c r="T33" s="35">
        <v>-49</v>
      </c>
      <c r="U33" s="35">
        <v>-166</v>
      </c>
      <c r="V33" s="35">
        <v>3583</v>
      </c>
      <c r="W33" s="35">
        <v>-127</v>
      </c>
      <c r="X33" s="35">
        <v>51</v>
      </c>
      <c r="Y33" s="35">
        <v>-8</v>
      </c>
      <c r="Z33" s="35">
        <v>-32</v>
      </c>
      <c r="AA33" s="35">
        <v>-11</v>
      </c>
      <c r="AB33" s="35">
        <v>7</v>
      </c>
      <c r="AC33" s="35">
        <v>-99</v>
      </c>
      <c r="AD33" s="35">
        <v>60</v>
      </c>
      <c r="AE33" s="35">
        <v>-446</v>
      </c>
      <c r="AF33" s="35">
        <v>-235</v>
      </c>
      <c r="AG33" s="35">
        <v>-163</v>
      </c>
      <c r="AH33" s="35">
        <v>-63</v>
      </c>
      <c r="AI33" s="35">
        <v>10336</v>
      </c>
      <c r="AJ33" s="35">
        <v>-189</v>
      </c>
      <c r="AK33" s="35">
        <v>-266</v>
      </c>
      <c r="AL33" s="35">
        <v>-426</v>
      </c>
      <c r="AM33" s="35">
        <v>-182</v>
      </c>
      <c r="AN33" s="35">
        <v>-258</v>
      </c>
      <c r="AO33" s="35">
        <v>-89</v>
      </c>
      <c r="AP33" s="35">
        <v>-48</v>
      </c>
      <c r="AQ33" s="35">
        <v>-426</v>
      </c>
      <c r="AR33" s="35">
        <v>-337</v>
      </c>
      <c r="AS33" s="35">
        <v>-61</v>
      </c>
      <c r="AT33" s="35">
        <v>-63</v>
      </c>
      <c r="AU33" s="35">
        <v>-685</v>
      </c>
      <c r="AV33" s="35">
        <v>-78</v>
      </c>
      <c r="AW33" s="35">
        <v>-144</v>
      </c>
    </row>
    <row r="34" spans="2:49" ht="15" customHeight="1" outlineLevel="1">
      <c r="B34" s="37" t="s">
        <v>215</v>
      </c>
      <c r="C34" s="39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9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</row>
    <row r="36" spans="2:49" ht="15" customHeight="1">
      <c r="B36" s="37" t="s">
        <v>217</v>
      </c>
      <c r="C36" s="42"/>
      <c r="D36" s="39">
        <v>298</v>
      </c>
      <c r="E36" s="39">
        <v>115</v>
      </c>
      <c r="F36" s="39">
        <v>-492</v>
      </c>
      <c r="G36" s="39">
        <v>-362</v>
      </c>
      <c r="H36" s="39">
        <v>-370</v>
      </c>
      <c r="I36" s="39">
        <v>-255</v>
      </c>
      <c r="J36" s="39">
        <v>304</v>
      </c>
      <c r="K36" s="39">
        <v>-82</v>
      </c>
      <c r="L36" s="39">
        <v>-161</v>
      </c>
      <c r="M36" s="39">
        <v>-287</v>
      </c>
      <c r="N36" s="39">
        <v>-285</v>
      </c>
      <c r="O36" s="39">
        <v>-238</v>
      </c>
      <c r="P36" s="39">
        <v>-271</v>
      </c>
      <c r="Q36" s="39">
        <v>-85</v>
      </c>
      <c r="R36" s="39">
        <v>-77</v>
      </c>
      <c r="S36" s="39">
        <v>121</v>
      </c>
      <c r="T36" s="39">
        <v>-49</v>
      </c>
      <c r="U36" s="39">
        <v>-166</v>
      </c>
      <c r="V36" s="39">
        <v>3583</v>
      </c>
      <c r="W36" s="39">
        <v>-127</v>
      </c>
      <c r="X36" s="39">
        <v>51</v>
      </c>
      <c r="Y36" s="39">
        <v>-8</v>
      </c>
      <c r="Z36" s="39">
        <v>-32</v>
      </c>
      <c r="AA36" s="39">
        <v>-11</v>
      </c>
      <c r="AB36" s="39">
        <v>7</v>
      </c>
      <c r="AC36" s="39">
        <v>-99</v>
      </c>
      <c r="AD36" s="39">
        <v>60</v>
      </c>
      <c r="AE36" s="39">
        <v>-446</v>
      </c>
      <c r="AF36" s="39">
        <v>-235</v>
      </c>
      <c r="AG36" s="39">
        <v>-163</v>
      </c>
      <c r="AH36" s="39">
        <v>-63</v>
      </c>
      <c r="AI36" s="39">
        <v>10336</v>
      </c>
      <c r="AJ36" s="39">
        <v>-189</v>
      </c>
      <c r="AK36" s="39">
        <v>-266</v>
      </c>
      <c r="AL36" s="39">
        <v>-426</v>
      </c>
      <c r="AM36" s="39">
        <v>-182</v>
      </c>
      <c r="AN36" s="39">
        <v>-258</v>
      </c>
      <c r="AO36" s="39">
        <v>-89</v>
      </c>
      <c r="AP36" s="39">
        <v>-48</v>
      </c>
      <c r="AQ36" s="39">
        <v>-426</v>
      </c>
      <c r="AR36" s="39">
        <v>-337</v>
      </c>
      <c r="AS36" s="39">
        <v>-61</v>
      </c>
      <c r="AT36" s="39">
        <v>-63</v>
      </c>
      <c r="AU36" s="39">
        <v>-685</v>
      </c>
      <c r="AV36" s="39">
        <v>-78</v>
      </c>
      <c r="AW36" s="39">
        <v>-144</v>
      </c>
    </row>
    <row r="37" spans="2:49" ht="10" customHeight="1">
      <c r="B37" s="41" t="s">
        <v>218</v>
      </c>
      <c r="C37" s="34"/>
      <c r="D37" s="43">
        <v>-4048</v>
      </c>
      <c r="E37" s="43">
        <v>-4608</v>
      </c>
      <c r="F37" s="43">
        <v>-4789</v>
      </c>
      <c r="G37" s="43">
        <v>-3245</v>
      </c>
      <c r="H37" s="43">
        <v>-3772</v>
      </c>
      <c r="I37" s="43">
        <v>-3837</v>
      </c>
      <c r="J37" s="43">
        <v>-3177</v>
      </c>
      <c r="K37" s="43">
        <v>-3251</v>
      </c>
      <c r="L37" s="43">
        <v>-3498</v>
      </c>
      <c r="M37" s="43">
        <v>-3306</v>
      </c>
      <c r="N37" s="43">
        <v>-3033</v>
      </c>
      <c r="O37" s="43">
        <v>-2914</v>
      </c>
      <c r="P37" s="43">
        <v>-2670</v>
      </c>
      <c r="Q37" s="43">
        <v>-2293</v>
      </c>
      <c r="R37" s="43">
        <v>-2058</v>
      </c>
      <c r="S37" s="43">
        <v>-1866</v>
      </c>
      <c r="T37" s="43">
        <v>-2097</v>
      </c>
      <c r="U37" s="43">
        <v>-2742</v>
      </c>
      <c r="V37" s="43">
        <v>1407</v>
      </c>
      <c r="W37" s="43">
        <v>-4267</v>
      </c>
      <c r="X37" s="43">
        <v>-2747</v>
      </c>
      <c r="Y37" s="43">
        <v>-3069</v>
      </c>
      <c r="Z37" s="43">
        <v>-2837</v>
      </c>
      <c r="AA37" s="43">
        <v>-4534</v>
      </c>
      <c r="AB37" s="43">
        <v>-2973</v>
      </c>
      <c r="AC37" s="43">
        <v>-2597</v>
      </c>
      <c r="AD37" s="43">
        <v>-2255</v>
      </c>
      <c r="AE37" s="43">
        <v>-2280</v>
      </c>
      <c r="AF37" s="43">
        <v>-2542</v>
      </c>
      <c r="AG37" s="43">
        <v>-2336</v>
      </c>
      <c r="AH37" s="43">
        <v>-2340</v>
      </c>
      <c r="AI37" s="43">
        <v>8286</v>
      </c>
      <c r="AJ37" s="43">
        <v>-2068</v>
      </c>
      <c r="AK37" s="43">
        <v>-2974</v>
      </c>
      <c r="AL37" s="43">
        <v>-3244</v>
      </c>
      <c r="AM37" s="43">
        <v>-4316</v>
      </c>
      <c r="AN37" s="43">
        <v>-4470</v>
      </c>
      <c r="AO37" s="43">
        <v>-5676</v>
      </c>
      <c r="AP37" s="43">
        <v>-5551</v>
      </c>
      <c r="AQ37" s="43">
        <v>-5792</v>
      </c>
      <c r="AR37" s="43">
        <v>-5636</v>
      </c>
      <c r="AS37" s="43">
        <v>-5413</v>
      </c>
      <c r="AT37" s="43">
        <v>-5722</v>
      </c>
      <c r="AU37" s="43">
        <v>-6119</v>
      </c>
      <c r="AV37" s="43">
        <v>-3416</v>
      </c>
      <c r="AW37" s="43">
        <v>-4441</v>
      </c>
    </row>
    <row r="38" spans="2:49" ht="15" customHeight="1">
      <c r="B38" s="51"/>
      <c r="C38" s="42"/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</row>
    <row r="39" spans="2:49" ht="15" customHeight="1">
      <c r="B39" s="52" t="s">
        <v>219</v>
      </c>
      <c r="C39" s="38"/>
      <c r="D39" s="43">
        <v>1875</v>
      </c>
      <c r="E39" s="43">
        <v>658</v>
      </c>
      <c r="F39" s="43">
        <v>800</v>
      </c>
      <c r="G39" s="43">
        <v>1565</v>
      </c>
      <c r="H39" s="43">
        <v>2215</v>
      </c>
      <c r="I39" s="43">
        <v>1004</v>
      </c>
      <c r="J39" s="43">
        <v>-2501</v>
      </c>
      <c r="K39" s="43">
        <v>-1449</v>
      </c>
      <c r="L39" s="43">
        <v>-2846</v>
      </c>
      <c r="M39" s="43">
        <v>-3316</v>
      </c>
      <c r="N39" s="43">
        <v>-4739</v>
      </c>
      <c r="O39" s="43">
        <v>-4710</v>
      </c>
      <c r="P39" s="43">
        <v>-4016</v>
      </c>
      <c r="Q39" s="43">
        <v>-4250</v>
      </c>
      <c r="R39" s="43">
        <v>-1431</v>
      </c>
      <c r="S39" s="43">
        <v>-1459</v>
      </c>
      <c r="T39" s="43">
        <v>-493</v>
      </c>
      <c r="U39" s="43">
        <v>-683</v>
      </c>
      <c r="V39" s="43">
        <v>2172</v>
      </c>
      <c r="W39" s="43">
        <v>1033</v>
      </c>
      <c r="X39" s="43">
        <v>844</v>
      </c>
      <c r="Y39" s="43">
        <v>2453</v>
      </c>
      <c r="Z39" s="43">
        <v>1639</v>
      </c>
      <c r="AA39" s="43">
        <v>1352</v>
      </c>
      <c r="AB39" s="43">
        <v>340</v>
      </c>
      <c r="AC39" s="43">
        <v>-2837</v>
      </c>
      <c r="AD39" s="43">
        <v>1190</v>
      </c>
      <c r="AE39" s="43">
        <v>5556</v>
      </c>
      <c r="AF39" s="43">
        <v>7900</v>
      </c>
      <c r="AG39" s="43">
        <v>8183</v>
      </c>
      <c r="AH39" s="43">
        <v>8911</v>
      </c>
      <c r="AI39" s="43">
        <v>20325</v>
      </c>
      <c r="AJ39" s="43">
        <v>11101</v>
      </c>
      <c r="AK39" s="43">
        <v>9531</v>
      </c>
      <c r="AL39" s="43">
        <v>7992</v>
      </c>
      <c r="AM39" s="43">
        <v>7788</v>
      </c>
      <c r="AN39" s="43">
        <v>7561</v>
      </c>
      <c r="AO39" s="43">
        <v>5214</v>
      </c>
      <c r="AP39" s="43">
        <v>3292</v>
      </c>
      <c r="AQ39" s="43">
        <v>2938</v>
      </c>
      <c r="AR39" s="43">
        <v>-1070</v>
      </c>
      <c r="AS39" s="43">
        <v>48</v>
      </c>
      <c r="AT39" s="43">
        <v>-3717</v>
      </c>
      <c r="AU39" s="43">
        <v>2046</v>
      </c>
      <c r="AV39" s="43">
        <v>1158</v>
      </c>
      <c r="AW39" s="43">
        <v>2592</v>
      </c>
    </row>
    <row r="40" spans="2:49" ht="15" customHeight="1">
      <c r="B40" s="50" t="s">
        <v>220</v>
      </c>
      <c r="C40" s="42"/>
      <c r="D40" s="39">
        <v>-23</v>
      </c>
      <c r="E40" s="39">
        <v>420</v>
      </c>
      <c r="F40" s="39">
        <v>-475</v>
      </c>
      <c r="G40" s="39">
        <v>582</v>
      </c>
      <c r="H40" s="39">
        <v>-728</v>
      </c>
      <c r="I40" s="39">
        <v>-46</v>
      </c>
      <c r="J40" s="39">
        <v>1174</v>
      </c>
      <c r="K40" s="39">
        <v>635</v>
      </c>
      <c r="L40" s="39">
        <v>802</v>
      </c>
      <c r="M40" s="39">
        <v>834</v>
      </c>
      <c r="N40" s="39">
        <v>1047</v>
      </c>
      <c r="O40" s="39">
        <v>-3834</v>
      </c>
      <c r="P40" s="39">
        <v>1233</v>
      </c>
      <c r="Q40" s="39">
        <v>891</v>
      </c>
      <c r="R40" s="39">
        <v>227</v>
      </c>
      <c r="S40" s="39">
        <v>851</v>
      </c>
      <c r="T40" s="39">
        <v>379</v>
      </c>
      <c r="U40" s="39">
        <v>249</v>
      </c>
      <c r="V40" s="39">
        <v>-422</v>
      </c>
      <c r="W40" s="39">
        <v>-228</v>
      </c>
      <c r="X40" s="39">
        <v>-258</v>
      </c>
      <c r="Y40" s="39">
        <v>-150</v>
      </c>
      <c r="Z40" s="39">
        <v>-636</v>
      </c>
      <c r="AA40" s="39">
        <v>303</v>
      </c>
      <c r="AB40" s="39">
        <v>-70</v>
      </c>
      <c r="AC40" s="39">
        <v>353</v>
      </c>
      <c r="AD40" s="39">
        <v>-485</v>
      </c>
      <c r="AE40" s="39">
        <v>-795</v>
      </c>
      <c r="AF40" s="39">
        <v>-1966</v>
      </c>
      <c r="AG40" s="39">
        <v>-1935</v>
      </c>
      <c r="AH40" s="39">
        <v>-2310</v>
      </c>
      <c r="AI40" s="39">
        <v>-3779</v>
      </c>
      <c r="AJ40" s="39">
        <v>-2027</v>
      </c>
      <c r="AK40" s="39">
        <v>-1051</v>
      </c>
      <c r="AL40" s="39">
        <v>-1872</v>
      </c>
      <c r="AM40" s="39">
        <v>-1703</v>
      </c>
      <c r="AN40" s="39">
        <v>-1933</v>
      </c>
      <c r="AO40" s="39">
        <v>-1163</v>
      </c>
      <c r="AP40" s="39">
        <v>-1313</v>
      </c>
      <c r="AQ40" s="39">
        <v>-25</v>
      </c>
      <c r="AR40" s="39">
        <v>226</v>
      </c>
      <c r="AS40" s="39">
        <v>-304</v>
      </c>
      <c r="AT40" s="39">
        <v>1014</v>
      </c>
      <c r="AU40" s="39">
        <v>-231</v>
      </c>
      <c r="AV40" s="39">
        <v>168</v>
      </c>
      <c r="AW40" s="39">
        <v>-264</v>
      </c>
    </row>
    <row r="41" spans="2:49" ht="15" customHeight="1">
      <c r="B41" s="41" t="s">
        <v>221</v>
      </c>
      <c r="C41" s="38"/>
      <c r="D41" s="43">
        <v>1852</v>
      </c>
      <c r="E41" s="43">
        <v>1078</v>
      </c>
      <c r="F41" s="43">
        <v>325</v>
      </c>
      <c r="G41" s="43">
        <v>2147</v>
      </c>
      <c r="H41" s="43">
        <v>1487</v>
      </c>
      <c r="I41" s="43">
        <v>958</v>
      </c>
      <c r="J41" s="43">
        <v>-1327</v>
      </c>
      <c r="K41" s="43">
        <v>-814</v>
      </c>
      <c r="L41" s="43">
        <v>-2044</v>
      </c>
      <c r="M41" s="43">
        <v>-2482</v>
      </c>
      <c r="N41" s="43">
        <v>-3692</v>
      </c>
      <c r="O41" s="43">
        <v>-8544</v>
      </c>
      <c r="P41" s="43">
        <v>-2783</v>
      </c>
      <c r="Q41" s="43">
        <v>-3359</v>
      </c>
      <c r="R41" s="43">
        <v>-1204</v>
      </c>
      <c r="S41" s="43">
        <v>-608</v>
      </c>
      <c r="T41" s="43">
        <v>-114</v>
      </c>
      <c r="U41" s="43">
        <v>-434</v>
      </c>
      <c r="V41" s="43">
        <v>1750</v>
      </c>
      <c r="W41" s="43">
        <v>805</v>
      </c>
      <c r="X41" s="43">
        <v>586</v>
      </c>
      <c r="Y41" s="43">
        <v>2303</v>
      </c>
      <c r="Z41" s="43">
        <v>1003</v>
      </c>
      <c r="AA41" s="43">
        <v>1655</v>
      </c>
      <c r="AB41" s="43">
        <v>270</v>
      </c>
      <c r="AC41" s="43">
        <v>-2484</v>
      </c>
      <c r="AD41" s="43">
        <v>705</v>
      </c>
      <c r="AE41" s="43">
        <v>4761</v>
      </c>
      <c r="AF41" s="43">
        <v>5934</v>
      </c>
      <c r="AG41" s="43">
        <v>6248</v>
      </c>
      <c r="AH41" s="43">
        <v>6601</v>
      </c>
      <c r="AI41" s="43">
        <v>16546</v>
      </c>
      <c r="AJ41" s="43">
        <v>9074</v>
      </c>
      <c r="AK41" s="43">
        <v>8480</v>
      </c>
      <c r="AL41" s="43">
        <v>6120</v>
      </c>
      <c r="AM41" s="43">
        <v>6085</v>
      </c>
      <c r="AN41" s="43">
        <v>5628</v>
      </c>
      <c r="AO41" s="43">
        <v>4051</v>
      </c>
      <c r="AP41" s="43">
        <v>1979</v>
      </c>
      <c r="AQ41" s="43">
        <v>2913</v>
      </c>
      <c r="AR41" s="43">
        <v>-844</v>
      </c>
      <c r="AS41" s="43">
        <v>-256</v>
      </c>
      <c r="AT41" s="43">
        <v>-2703</v>
      </c>
      <c r="AU41" s="43">
        <v>1815</v>
      </c>
      <c r="AV41" s="43">
        <v>1326</v>
      </c>
      <c r="AW41" s="43">
        <v>2328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2:49" ht="15" customHeight="1">
      <c r="B43" s="54" t="s">
        <v>222</v>
      </c>
      <c r="C43" s="42"/>
      <c r="D43" s="55">
        <v>1852</v>
      </c>
      <c r="E43" s="55">
        <v>1078</v>
      </c>
      <c r="F43" s="55">
        <v>325</v>
      </c>
      <c r="G43" s="55">
        <v>2147</v>
      </c>
      <c r="H43" s="55">
        <v>1487</v>
      </c>
      <c r="I43" s="55">
        <v>958</v>
      </c>
      <c r="J43" s="55">
        <v>-1327</v>
      </c>
      <c r="K43" s="55">
        <v>-814</v>
      </c>
      <c r="L43" s="55">
        <v>-2044</v>
      </c>
      <c r="M43" s="55">
        <v>-2482</v>
      </c>
      <c r="N43" s="55">
        <v>-3692</v>
      </c>
      <c r="O43" s="55">
        <v>-8544</v>
      </c>
      <c r="P43" s="55">
        <v>-2783</v>
      </c>
      <c r="Q43" s="55">
        <v>-3359</v>
      </c>
      <c r="R43" s="55">
        <v>-1204</v>
      </c>
      <c r="S43" s="55">
        <v>-608</v>
      </c>
      <c r="T43" s="55">
        <v>-114</v>
      </c>
      <c r="U43" s="55">
        <v>-434</v>
      </c>
      <c r="V43" s="55">
        <v>1750</v>
      </c>
      <c r="W43" s="55">
        <v>805</v>
      </c>
      <c r="X43" s="55">
        <v>586</v>
      </c>
      <c r="Y43" s="55">
        <v>2303</v>
      </c>
      <c r="Z43" s="55">
        <v>1003</v>
      </c>
      <c r="AA43" s="55">
        <v>1655</v>
      </c>
      <c r="AB43" s="55">
        <v>270</v>
      </c>
      <c r="AC43" s="55">
        <v>-2484</v>
      </c>
      <c r="AD43" s="55">
        <v>705</v>
      </c>
      <c r="AE43" s="55">
        <v>4761</v>
      </c>
      <c r="AF43" s="55">
        <v>5934</v>
      </c>
      <c r="AG43" s="55">
        <v>6248</v>
      </c>
      <c r="AH43" s="55">
        <v>6601</v>
      </c>
      <c r="AI43" s="55">
        <v>16546</v>
      </c>
      <c r="AJ43" s="55">
        <v>9074</v>
      </c>
      <c r="AK43" s="55">
        <v>8480</v>
      </c>
      <c r="AL43" s="55">
        <v>6120</v>
      </c>
      <c r="AM43" s="55">
        <v>6085</v>
      </c>
      <c r="AN43" s="55">
        <v>5628</v>
      </c>
      <c r="AO43" s="55">
        <v>4051</v>
      </c>
      <c r="AP43" s="55">
        <v>1979</v>
      </c>
      <c r="AQ43" s="55">
        <v>2913</v>
      </c>
      <c r="AR43" s="55">
        <v>-844</v>
      </c>
      <c r="AS43" s="55">
        <v>-256</v>
      </c>
      <c r="AT43" s="55">
        <v>-2703</v>
      </c>
      <c r="AU43" s="55">
        <v>1815</v>
      </c>
      <c r="AV43" s="55">
        <v>1326</v>
      </c>
      <c r="AW43" s="55">
        <v>2328</v>
      </c>
    </row>
    <row r="44" spans="2:49" ht="15" customHeight="1">
      <c r="B44" s="56" t="s">
        <v>223</v>
      </c>
      <c r="C44" s="53"/>
      <c r="D44" s="57">
        <v>82</v>
      </c>
      <c r="E44" s="57">
        <v>77</v>
      </c>
      <c r="F44" s="57">
        <v>32</v>
      </c>
      <c r="G44" s="57">
        <v>68</v>
      </c>
      <c r="H44" s="57">
        <v>48</v>
      </c>
      <c r="I44" s="57">
        <v>42</v>
      </c>
      <c r="J44" s="57">
        <v>6</v>
      </c>
      <c r="K44" s="57">
        <v>-16</v>
      </c>
      <c r="L44" s="57">
        <v>-35</v>
      </c>
      <c r="M44" s="57">
        <v>-29</v>
      </c>
      <c r="N44" s="57">
        <v>-61</v>
      </c>
      <c r="O44" s="57">
        <v>-63</v>
      </c>
      <c r="P44" s="57">
        <v>-42</v>
      </c>
      <c r="Q44" s="57">
        <v>-38</v>
      </c>
      <c r="R44" s="57">
        <v>-4</v>
      </c>
      <c r="S44" s="57">
        <v>-15</v>
      </c>
      <c r="T44" s="57">
        <v>-14</v>
      </c>
      <c r="U44" s="57">
        <v>-15</v>
      </c>
      <c r="V44" s="57">
        <v>-3</v>
      </c>
      <c r="W44" s="57">
        <v>0</v>
      </c>
      <c r="X44" s="57">
        <v>26</v>
      </c>
      <c r="Y44" s="57">
        <v>50</v>
      </c>
      <c r="Z44" s="57">
        <v>51</v>
      </c>
      <c r="AA44" s="57">
        <v>76</v>
      </c>
      <c r="AB44" s="57">
        <v>41</v>
      </c>
      <c r="AC44" s="57">
        <v>-16</v>
      </c>
      <c r="AD44" s="57">
        <v>10</v>
      </c>
      <c r="AE44" s="57">
        <v>66</v>
      </c>
      <c r="AF44" s="57">
        <v>65</v>
      </c>
      <c r="AG44" s="57">
        <v>75</v>
      </c>
      <c r="AH44" s="57">
        <v>81</v>
      </c>
      <c r="AI44" s="57">
        <v>267</v>
      </c>
      <c r="AJ44" s="57">
        <v>114</v>
      </c>
      <c r="AK44" s="57">
        <v>115</v>
      </c>
      <c r="AL44" s="57">
        <v>59</v>
      </c>
      <c r="AM44" s="57">
        <v>65</v>
      </c>
      <c r="AN44" s="57">
        <v>65</v>
      </c>
      <c r="AO44" s="57">
        <v>68</v>
      </c>
      <c r="AP44" s="57">
        <v>57</v>
      </c>
      <c r="AQ44" s="57">
        <v>43</v>
      </c>
      <c r="AR44" s="57">
        <v>3</v>
      </c>
      <c r="AS44" s="57">
        <v>-24</v>
      </c>
      <c r="AT44" s="57">
        <v>-32</v>
      </c>
      <c r="AU44" s="57">
        <v>-21</v>
      </c>
      <c r="AV44" s="57">
        <v>8</v>
      </c>
      <c r="AW44" s="57">
        <v>28</v>
      </c>
    </row>
    <row r="45" spans="2:49" ht="13">
      <c r="B45" s="54" t="s">
        <v>224</v>
      </c>
      <c r="C45" s="58"/>
      <c r="D45" s="55">
        <v>1770</v>
      </c>
      <c r="E45" s="55">
        <v>1001</v>
      </c>
      <c r="F45" s="55">
        <v>293</v>
      </c>
      <c r="G45" s="55">
        <v>2079</v>
      </c>
      <c r="H45" s="55">
        <v>1439</v>
      </c>
      <c r="I45" s="55">
        <v>916</v>
      </c>
      <c r="J45" s="55">
        <v>-1333</v>
      </c>
      <c r="K45" s="55">
        <v>-798</v>
      </c>
      <c r="L45" s="55">
        <v>-2009</v>
      </c>
      <c r="M45" s="55">
        <v>-2453</v>
      </c>
      <c r="N45" s="55">
        <v>-3631</v>
      </c>
      <c r="O45" s="55">
        <v>-8481</v>
      </c>
      <c r="P45" s="55">
        <v>-2741</v>
      </c>
      <c r="Q45" s="55">
        <v>-3321</v>
      </c>
      <c r="R45" s="55">
        <v>-1200</v>
      </c>
      <c r="S45" s="55">
        <v>-593</v>
      </c>
      <c r="T45" s="55">
        <v>-100</v>
      </c>
      <c r="U45" s="55">
        <v>-419</v>
      </c>
      <c r="V45" s="55">
        <v>1753</v>
      </c>
      <c r="W45" s="55">
        <v>805</v>
      </c>
      <c r="X45" s="55">
        <v>560</v>
      </c>
      <c r="Y45" s="55">
        <v>2253</v>
      </c>
      <c r="Z45" s="55">
        <v>952</v>
      </c>
      <c r="AA45" s="55">
        <v>1579</v>
      </c>
      <c r="AB45" s="55">
        <v>229</v>
      </c>
      <c r="AC45" s="55">
        <v>-2468</v>
      </c>
      <c r="AD45" s="55">
        <v>695</v>
      </c>
      <c r="AE45" s="55">
        <v>4695</v>
      </c>
      <c r="AF45" s="55">
        <v>5869</v>
      </c>
      <c r="AG45" s="55">
        <v>6173</v>
      </c>
      <c r="AH45" s="55">
        <v>6520</v>
      </c>
      <c r="AI45" s="55">
        <v>16279</v>
      </c>
      <c r="AJ45" s="55">
        <v>8960</v>
      </c>
      <c r="AK45" s="55">
        <v>8365</v>
      </c>
      <c r="AL45" s="55">
        <v>6061</v>
      </c>
      <c r="AM45" s="55">
        <v>6020</v>
      </c>
      <c r="AN45" s="55">
        <v>5563</v>
      </c>
      <c r="AO45" s="55">
        <v>3983</v>
      </c>
      <c r="AP45" s="55">
        <v>1922</v>
      </c>
      <c r="AQ45" s="55">
        <v>2870</v>
      </c>
      <c r="AR45" s="55">
        <v>-847</v>
      </c>
      <c r="AS45" s="55">
        <v>-232</v>
      </c>
      <c r="AT45" s="55">
        <v>-2671</v>
      </c>
      <c r="AU45" s="55">
        <v>1836</v>
      </c>
      <c r="AV45" s="55">
        <v>1318</v>
      </c>
      <c r="AW45" s="55">
        <v>2300</v>
      </c>
    </row>
    <row r="46" spans="2:49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</row>
    <row r="47" spans="2:49" ht="10" customHeight="1">
      <c r="B47" s="61" t="s">
        <v>225</v>
      </c>
      <c r="D47" s="62">
        <v>10033</v>
      </c>
      <c r="E47" s="62">
        <v>10164</v>
      </c>
      <c r="F47" s="62">
        <v>9175</v>
      </c>
      <c r="G47" s="62">
        <v>11337</v>
      </c>
      <c r="H47" s="62">
        <v>9742</v>
      </c>
      <c r="I47" s="62">
        <v>9892</v>
      </c>
      <c r="J47" s="62">
        <v>9093</v>
      </c>
      <c r="K47" s="62">
        <v>8727</v>
      </c>
      <c r="L47" s="62">
        <v>8054</v>
      </c>
      <c r="M47" s="62">
        <v>8147</v>
      </c>
      <c r="N47" s="62">
        <v>7539</v>
      </c>
      <c r="O47" s="62">
        <v>7137</v>
      </c>
      <c r="P47" s="62">
        <v>7045</v>
      </c>
      <c r="Q47" s="62">
        <v>6537</v>
      </c>
      <c r="R47" s="62">
        <v>6681</v>
      </c>
      <c r="S47" s="62">
        <v>6182</v>
      </c>
      <c r="T47" s="62">
        <v>6168</v>
      </c>
      <c r="U47" s="62">
        <v>5978</v>
      </c>
      <c r="V47" s="62">
        <v>5670</v>
      </c>
      <c r="W47" s="62">
        <v>5430</v>
      </c>
      <c r="X47" s="62">
        <v>6325</v>
      </c>
      <c r="Y47" s="62">
        <v>6270</v>
      </c>
      <c r="Z47" s="62">
        <v>6396</v>
      </c>
      <c r="AA47" s="62">
        <v>6918</v>
      </c>
      <c r="AB47" s="62">
        <v>5228</v>
      </c>
      <c r="AC47" s="62">
        <v>4974</v>
      </c>
      <c r="AD47" s="62">
        <v>5109</v>
      </c>
      <c r="AE47" s="62">
        <v>5132</v>
      </c>
      <c r="AF47" s="62">
        <v>5262</v>
      </c>
      <c r="AG47" s="62">
        <v>5492</v>
      </c>
      <c r="AH47" s="62">
        <v>5426</v>
      </c>
      <c r="AI47" s="62">
        <v>5408</v>
      </c>
      <c r="AJ47" s="62">
        <v>5504</v>
      </c>
      <c r="AK47" s="62">
        <v>5769</v>
      </c>
      <c r="AL47" s="62">
        <v>5822</v>
      </c>
      <c r="AM47" s="62">
        <v>6289</v>
      </c>
      <c r="AN47" s="62">
        <v>6932</v>
      </c>
      <c r="AO47" s="62">
        <v>7709</v>
      </c>
      <c r="AP47" s="62">
        <v>8166</v>
      </c>
      <c r="AQ47" s="62">
        <v>7847</v>
      </c>
      <c r="AR47" s="62">
        <v>7440</v>
      </c>
      <c r="AS47" s="62">
        <v>7571</v>
      </c>
      <c r="AT47" s="62">
        <v>7351</v>
      </c>
      <c r="AU47" s="62">
        <v>6954</v>
      </c>
      <c r="AV47" s="62">
        <v>6994</v>
      </c>
      <c r="AW47" s="62">
        <v>7216</v>
      </c>
    </row>
    <row r="48" spans="2:49" ht="15" customHeight="1">
      <c r="C48" s="25"/>
      <c r="AO48" s="26"/>
      <c r="AP48" s="26"/>
      <c r="AQ48" s="26"/>
      <c r="AR48" s="26"/>
      <c r="AS48" s="26"/>
      <c r="AT48" s="26"/>
      <c r="AU48" s="26"/>
    </row>
    <row r="49" spans="2:11" ht="15" customHeight="1">
      <c r="B49" s="23"/>
      <c r="D49" s="63"/>
      <c r="E49" s="63"/>
      <c r="F49" s="63"/>
      <c r="G49" s="63"/>
      <c r="H49" s="63"/>
      <c r="I49" s="63"/>
      <c r="J49" s="63"/>
      <c r="K49" s="63"/>
    </row>
    <row r="50" spans="2:11" ht="15" customHeight="1">
      <c r="B50" s="64"/>
      <c r="D50" s="65"/>
      <c r="E50" s="65"/>
      <c r="F50" s="65"/>
      <c r="G50" s="65"/>
      <c r="H50" s="65"/>
      <c r="I50" s="66"/>
      <c r="J50" s="66"/>
      <c r="K50" s="26"/>
    </row>
    <row r="51" spans="2:11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11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11" ht="15" customHeight="1">
      <c r="D53" s="71"/>
      <c r="E53" s="71"/>
      <c r="F53" s="71"/>
      <c r="G53" s="71"/>
      <c r="H53" s="71"/>
    </row>
    <row r="54" spans="2:11" ht="15" customHeight="1">
      <c r="D54" s="71"/>
      <c r="E54" s="71"/>
      <c r="F54" s="71"/>
      <c r="G54" s="71"/>
      <c r="H54" s="71"/>
    </row>
    <row r="55" spans="2:11" ht="15" customHeight="1">
      <c r="B55" s="23"/>
      <c r="D55" s="71"/>
      <c r="E55" s="71"/>
      <c r="F55" s="71"/>
      <c r="G55" s="71"/>
      <c r="H55" s="71"/>
    </row>
    <row r="56" spans="2:11" ht="15" customHeight="1">
      <c r="B56" s="64"/>
      <c r="D56" s="72"/>
      <c r="E56" s="72"/>
      <c r="F56" s="72"/>
      <c r="G56" s="72"/>
      <c r="H56" s="72"/>
      <c r="I56" s="72"/>
      <c r="K56" s="26"/>
    </row>
    <row r="57" spans="2:11" ht="15" customHeight="1">
      <c r="B57" s="64"/>
      <c r="D57" s="72"/>
      <c r="E57" s="72"/>
      <c r="F57" s="72"/>
      <c r="G57" s="72"/>
      <c r="H57" s="72"/>
      <c r="I57" s="72"/>
      <c r="K57" s="26"/>
    </row>
    <row r="58" spans="2:11" ht="15" customHeight="1">
      <c r="B58" s="67"/>
      <c r="D58" s="68"/>
      <c r="E58" s="68"/>
      <c r="F58" s="68"/>
      <c r="G58" s="68"/>
      <c r="H58" s="68"/>
      <c r="K58" s="70"/>
    </row>
    <row r="59" spans="2:11" ht="15" customHeight="1"/>
    <row r="60" spans="2:11" ht="15" customHeight="1"/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0F3-EA18-4085-ABDB-D6229B158FE6}">
  <dimension ref="A1:AW92"/>
  <sheetViews>
    <sheetView zoomScale="85" workbookViewId="0">
      <pane xSplit="1" ySplit="1" topLeftCell="AL69" activePane="bottomRight" state="frozen"/>
      <selection pane="topRight" activeCell="B1" sqref="B1"/>
      <selection pane="bottomLeft" activeCell="A2" sqref="A2"/>
      <selection pane="bottomRight" activeCell="AU92" sqref="AU92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7" width="14.7265625" customWidth="1"/>
    <col min="18" max="18" width="12.453125" bestFit="1" customWidth="1"/>
    <col min="20" max="20" width="13" customWidth="1"/>
    <col min="21" max="21" width="12.81640625" customWidth="1"/>
    <col min="22" max="22" width="12.81640625" bestFit="1" customWidth="1"/>
    <col min="23" max="23" width="14.26953125" customWidth="1"/>
    <col min="24" max="24" width="13.7265625" customWidth="1"/>
    <col min="25" max="25" width="12.81640625" customWidth="1"/>
    <col min="26" max="29" width="13.81640625" customWidth="1"/>
    <col min="30" max="33" width="12.81640625" customWidth="1"/>
    <col min="34" max="34" width="13.7265625" customWidth="1"/>
    <col min="35" max="35" width="13.453125" customWidth="1"/>
    <col min="36" max="36" width="14.453125" customWidth="1"/>
    <col min="37" max="37" width="17.2695312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  <col min="43" max="45" width="15" customWidth="1"/>
    <col min="48" max="48" width="10.90625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  <c r="B3" s="76"/>
      <c r="D3" s="77"/>
      <c r="F3" s="76"/>
    </row>
    <row r="4" spans="1:49">
      <c r="A4" s="78" t="s">
        <v>229</v>
      </c>
      <c r="B4" s="77">
        <v>126278</v>
      </c>
      <c r="C4" s="77">
        <v>107846</v>
      </c>
      <c r="D4" s="77">
        <v>92856</v>
      </c>
      <c r="E4" s="77">
        <v>132755</v>
      </c>
      <c r="F4" s="77">
        <v>91489</v>
      </c>
      <c r="G4" s="77">
        <v>114849</v>
      </c>
      <c r="H4" s="77">
        <v>90971</v>
      </c>
      <c r="I4" s="77">
        <v>100554</v>
      </c>
      <c r="J4" s="77">
        <v>101676</v>
      </c>
      <c r="K4" s="77">
        <v>92478</v>
      </c>
      <c r="L4" s="77">
        <v>91659</v>
      </c>
      <c r="M4" s="77">
        <v>80599</v>
      </c>
      <c r="N4" s="77">
        <v>87664</v>
      </c>
      <c r="O4" s="77">
        <v>73430</v>
      </c>
      <c r="P4" s="77">
        <v>75614</v>
      </c>
      <c r="Q4" s="77">
        <v>76494</v>
      </c>
      <c r="R4" s="77">
        <v>78298</v>
      </c>
      <c r="S4" s="77">
        <v>80485</v>
      </c>
      <c r="T4" s="77">
        <v>68466</v>
      </c>
      <c r="U4" s="77">
        <v>81600</v>
      </c>
      <c r="V4" s="77">
        <v>74087</v>
      </c>
      <c r="W4" s="77">
        <v>78207</v>
      </c>
      <c r="X4" s="77">
        <v>77164</v>
      </c>
      <c r="Y4" s="77">
        <v>72354</v>
      </c>
      <c r="Z4" s="77">
        <v>66266</v>
      </c>
      <c r="AA4" s="77">
        <v>59879</v>
      </c>
      <c r="AB4" s="77">
        <v>68974</v>
      </c>
      <c r="AC4" s="77">
        <v>77956</v>
      </c>
      <c r="AD4" s="77">
        <v>98337</v>
      </c>
      <c r="AE4" s="77">
        <v>85295</v>
      </c>
      <c r="AF4" s="77">
        <v>95901</v>
      </c>
      <c r="AG4" s="77">
        <v>85067</v>
      </c>
      <c r="AH4" s="77">
        <v>87574</v>
      </c>
      <c r="AI4" s="77">
        <v>94602</v>
      </c>
      <c r="AJ4" s="77">
        <v>86411</v>
      </c>
      <c r="AK4" s="77">
        <v>96167</v>
      </c>
      <c r="AL4" s="77">
        <v>106628</v>
      </c>
      <c r="AM4" s="77">
        <v>93834</v>
      </c>
      <c r="AN4" s="77">
        <v>93424</v>
      </c>
      <c r="AO4" s="77">
        <v>80636</v>
      </c>
      <c r="AP4" s="77">
        <v>76937</v>
      </c>
      <c r="AQ4" s="77">
        <v>83894</v>
      </c>
      <c r="AR4" s="77">
        <v>82126</v>
      </c>
      <c r="AS4" s="77">
        <v>88297</v>
      </c>
      <c r="AT4" s="77">
        <f>SUM(AT5:AT11)</f>
        <v>93351</v>
      </c>
      <c r="AU4" s="77">
        <f>SUM(AU5:AU11)</f>
        <v>83359</v>
      </c>
    </row>
    <row r="5" spans="1:49">
      <c r="A5" s="79" t="s">
        <v>45</v>
      </c>
      <c r="B5" s="80">
        <v>67933</v>
      </c>
      <c r="C5" s="80">
        <v>81552</v>
      </c>
      <c r="D5" s="80">
        <v>55660</v>
      </c>
      <c r="E5" s="80">
        <v>85137</v>
      </c>
      <c r="F5" s="80">
        <v>49811</v>
      </c>
      <c r="G5" s="80">
        <v>75316</v>
      </c>
      <c r="H5" s="80">
        <v>58495</v>
      </c>
      <c r="I5" s="80">
        <v>62961</v>
      </c>
      <c r="J5" s="80">
        <v>65769</v>
      </c>
      <c r="K5" s="80">
        <v>59464</v>
      </c>
      <c r="L5" s="80">
        <v>55136</v>
      </c>
      <c r="M5" s="80">
        <v>52438</v>
      </c>
      <c r="N5" s="80">
        <v>55865</v>
      </c>
      <c r="O5" s="80">
        <v>46736</v>
      </c>
      <c r="P5" s="80">
        <v>46240</v>
      </c>
      <c r="Q5" s="80">
        <v>48943</v>
      </c>
      <c r="R5" s="80">
        <v>53345</v>
      </c>
      <c r="S5" s="80">
        <v>56588</v>
      </c>
      <c r="T5" s="80">
        <v>43612</v>
      </c>
      <c r="U5" s="80">
        <v>56349</v>
      </c>
      <c r="V5" s="80">
        <v>49068</v>
      </c>
      <c r="W5" s="80">
        <v>51353</v>
      </c>
      <c r="X5" s="80">
        <v>49068</v>
      </c>
      <c r="Y5" s="80">
        <v>44961</v>
      </c>
      <c r="Z5" s="80">
        <v>41688</v>
      </c>
      <c r="AA5" s="80">
        <v>36957</v>
      </c>
      <c r="AB5" s="80">
        <v>47197</v>
      </c>
      <c r="AC5" s="80">
        <v>54892</v>
      </c>
      <c r="AD5" s="80">
        <v>74742</v>
      </c>
      <c r="AE5" s="80">
        <v>59305</v>
      </c>
      <c r="AF5" s="80">
        <v>66605</v>
      </c>
      <c r="AG5" s="80">
        <v>57673</v>
      </c>
      <c r="AH5" s="80">
        <v>58405</v>
      </c>
      <c r="AI5" s="80">
        <v>63448</v>
      </c>
      <c r="AJ5" s="80">
        <v>54431</v>
      </c>
      <c r="AK5" s="80">
        <v>63701</v>
      </c>
      <c r="AL5" s="80">
        <v>67089</v>
      </c>
      <c r="AM5" s="80">
        <v>54617</v>
      </c>
      <c r="AN5" s="80">
        <v>47501</v>
      </c>
      <c r="AO5" s="80">
        <v>49601</v>
      </c>
      <c r="AP5" s="80">
        <v>37934</v>
      </c>
      <c r="AQ5" s="80">
        <v>47315</v>
      </c>
      <c r="AR5" s="80">
        <v>46644</v>
      </c>
      <c r="AS5" s="80">
        <v>53759</v>
      </c>
      <c r="AT5" s="80">
        <v>59118</v>
      </c>
      <c r="AU5" s="80">
        <v>45725</v>
      </c>
    </row>
    <row r="6" spans="1:49" ht="26">
      <c r="A6" s="79" t="s">
        <v>46</v>
      </c>
      <c r="B6" s="80">
        <v>1333</v>
      </c>
      <c r="C6" s="80">
        <v>-1333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319</v>
      </c>
      <c r="T6" s="80">
        <v>-319</v>
      </c>
      <c r="U6" s="80">
        <v>793</v>
      </c>
      <c r="V6" s="80">
        <v>0</v>
      </c>
      <c r="W6" s="80">
        <v>251</v>
      </c>
      <c r="X6" s="80">
        <v>195</v>
      </c>
      <c r="Y6" s="80">
        <v>660</v>
      </c>
      <c r="Z6" s="80">
        <v>0</v>
      </c>
      <c r="AA6" s="80">
        <v>180</v>
      </c>
      <c r="AB6" s="80">
        <v>241</v>
      </c>
      <c r="AC6" s="80">
        <v>98</v>
      </c>
      <c r="AD6" s="80">
        <v>0</v>
      </c>
      <c r="AE6" s="80">
        <v>476</v>
      </c>
      <c r="AF6" s="80">
        <v>636</v>
      </c>
      <c r="AG6" s="80">
        <v>91</v>
      </c>
      <c r="AH6" s="80">
        <v>0</v>
      </c>
      <c r="AI6" s="80">
        <v>647</v>
      </c>
      <c r="AJ6" s="80">
        <v>41</v>
      </c>
      <c r="AK6" s="80">
        <v>160</v>
      </c>
      <c r="AL6" s="80">
        <v>0</v>
      </c>
      <c r="AM6" s="80">
        <v>312</v>
      </c>
      <c r="AN6" s="80">
        <v>315</v>
      </c>
      <c r="AO6" s="80">
        <v>145</v>
      </c>
      <c r="AP6" s="80">
        <v>0</v>
      </c>
      <c r="AQ6" s="80">
        <v>902</v>
      </c>
      <c r="AR6" s="80">
        <v>141</v>
      </c>
      <c r="AS6" s="80">
        <v>59</v>
      </c>
      <c r="AT6" s="80">
        <v>67</v>
      </c>
      <c r="AU6" s="80">
        <v>23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611</v>
      </c>
      <c r="U8" s="80">
        <v>-611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</row>
    <row r="9" spans="1:49" ht="26">
      <c r="A9" s="79" t="s">
        <v>230</v>
      </c>
      <c r="B9" s="80">
        <v>56524</v>
      </c>
      <c r="C9" s="80">
        <v>27294</v>
      </c>
      <c r="D9" s="80">
        <v>36887</v>
      </c>
      <c r="E9" s="80">
        <v>47188</v>
      </c>
      <c r="F9" s="80">
        <v>41143</v>
      </c>
      <c r="G9" s="80">
        <v>39548</v>
      </c>
      <c r="H9" s="80">
        <v>32193</v>
      </c>
      <c r="I9" s="80">
        <v>37199</v>
      </c>
      <c r="J9" s="80">
        <v>34326</v>
      </c>
      <c r="K9" s="80">
        <v>32202</v>
      </c>
      <c r="L9" s="80">
        <v>35786</v>
      </c>
      <c r="M9" s="80">
        <v>27106</v>
      </c>
      <c r="N9" s="80">
        <v>29247</v>
      </c>
      <c r="O9" s="80">
        <v>29246</v>
      </c>
      <c r="P9" s="80">
        <v>29374</v>
      </c>
      <c r="Q9" s="80">
        <v>27551</v>
      </c>
      <c r="R9" s="80">
        <v>24792</v>
      </c>
      <c r="S9" s="80">
        <v>23728</v>
      </c>
      <c r="T9" s="80">
        <v>24396</v>
      </c>
      <c r="U9" s="80">
        <v>24945</v>
      </c>
      <c r="V9" s="80">
        <v>24735</v>
      </c>
      <c r="W9" s="80">
        <v>26472</v>
      </c>
      <c r="X9" s="80">
        <v>27653</v>
      </c>
      <c r="Y9" s="80">
        <v>26639</v>
      </c>
      <c r="Z9" s="80">
        <v>24179</v>
      </c>
      <c r="AA9" s="80">
        <v>22637</v>
      </c>
      <c r="AB9" s="80">
        <v>21389</v>
      </c>
      <c r="AC9" s="80">
        <v>22497</v>
      </c>
      <c r="AD9" s="80">
        <v>23243</v>
      </c>
      <c r="AE9" s="80">
        <v>25644</v>
      </c>
      <c r="AF9" s="80">
        <v>27866</v>
      </c>
      <c r="AG9" s="80">
        <v>28022</v>
      </c>
      <c r="AH9" s="80">
        <v>28437</v>
      </c>
      <c r="AI9" s="80">
        <v>31088</v>
      </c>
      <c r="AJ9" s="80">
        <v>31939</v>
      </c>
      <c r="AK9" s="80">
        <v>32184</v>
      </c>
      <c r="AL9" s="80">
        <v>39157</v>
      </c>
      <c r="AM9" s="80">
        <v>39089</v>
      </c>
      <c r="AN9" s="80">
        <v>45446</v>
      </c>
      <c r="AO9" s="80">
        <v>30726</v>
      </c>
      <c r="AP9" s="80">
        <v>38088</v>
      </c>
      <c r="AQ9" s="80">
        <v>36307</v>
      </c>
      <c r="AR9" s="80">
        <v>35342</v>
      </c>
      <c r="AS9" s="80">
        <v>34478</v>
      </c>
      <c r="AT9" s="80">
        <v>34166</v>
      </c>
      <c r="AU9" s="80">
        <v>37611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</row>
    <row r="11" spans="1:49">
      <c r="A11" s="79" t="s">
        <v>49</v>
      </c>
      <c r="B11" s="80">
        <v>488</v>
      </c>
      <c r="C11" s="80">
        <v>333</v>
      </c>
      <c r="D11" s="80">
        <v>309</v>
      </c>
      <c r="E11" s="80">
        <v>430</v>
      </c>
      <c r="F11" s="80">
        <v>535</v>
      </c>
      <c r="G11" s="80">
        <v>-15</v>
      </c>
      <c r="H11" s="80">
        <v>283</v>
      </c>
      <c r="I11" s="80">
        <v>394</v>
      </c>
      <c r="J11" s="80">
        <v>1581</v>
      </c>
      <c r="K11" s="80">
        <v>812</v>
      </c>
      <c r="L11" s="80">
        <v>737</v>
      </c>
      <c r="M11" s="80">
        <v>1055</v>
      </c>
      <c r="N11" s="80">
        <v>2552</v>
      </c>
      <c r="O11" s="80">
        <v>-2552</v>
      </c>
      <c r="P11" s="80">
        <v>0</v>
      </c>
      <c r="Q11" s="80">
        <v>0</v>
      </c>
      <c r="R11" s="80">
        <v>161</v>
      </c>
      <c r="S11" s="80">
        <v>-150</v>
      </c>
      <c r="T11" s="80">
        <v>166</v>
      </c>
      <c r="U11" s="80">
        <v>124</v>
      </c>
      <c r="V11" s="80">
        <v>284</v>
      </c>
      <c r="W11" s="80">
        <v>131</v>
      </c>
      <c r="X11" s="80">
        <v>248</v>
      </c>
      <c r="Y11" s="80">
        <v>94</v>
      </c>
      <c r="Z11" s="80">
        <v>399</v>
      </c>
      <c r="AA11" s="80">
        <v>105</v>
      </c>
      <c r="AB11" s="80">
        <v>147</v>
      </c>
      <c r="AC11" s="80">
        <v>469</v>
      </c>
      <c r="AD11" s="80">
        <v>352</v>
      </c>
      <c r="AE11" s="80">
        <v>-130</v>
      </c>
      <c r="AF11" s="80">
        <v>794</v>
      </c>
      <c r="AG11" s="80">
        <v>-719</v>
      </c>
      <c r="AH11" s="80">
        <v>732</v>
      </c>
      <c r="AI11" s="80">
        <v>-581</v>
      </c>
      <c r="AJ11" s="80">
        <v>0</v>
      </c>
      <c r="AK11" s="80">
        <v>122</v>
      </c>
      <c r="AL11" s="80">
        <v>382</v>
      </c>
      <c r="AM11" s="80">
        <v>-184</v>
      </c>
      <c r="AN11" s="80">
        <v>162</v>
      </c>
      <c r="AO11" s="80">
        <v>164</v>
      </c>
      <c r="AP11" s="80">
        <v>915</v>
      </c>
      <c r="AQ11" s="80">
        <v>-630</v>
      </c>
      <c r="AR11" s="80">
        <v>-1</v>
      </c>
      <c r="AS11" s="80">
        <v>1</v>
      </c>
      <c r="AT11" s="80">
        <v>0</v>
      </c>
      <c r="AU11" s="80">
        <v>0</v>
      </c>
    </row>
    <row r="12" spans="1:49" ht="30.75" customHeight="1">
      <c r="A12" s="81" t="s">
        <v>231</v>
      </c>
      <c r="B12" s="82">
        <v>-98675</v>
      </c>
      <c r="C12" s="82">
        <v>-99215</v>
      </c>
      <c r="D12" s="82">
        <v>-97588</v>
      </c>
      <c r="E12" s="82">
        <v>-98782</v>
      </c>
      <c r="F12" s="82">
        <v>-72676</v>
      </c>
      <c r="G12" s="82">
        <v>-86778</v>
      </c>
      <c r="H12" s="82">
        <v>-70684</v>
      </c>
      <c r="I12" s="82">
        <v>-90180</v>
      </c>
      <c r="J12" s="82">
        <v>-87912</v>
      </c>
      <c r="K12" s="82">
        <v>-70675</v>
      </c>
      <c r="L12" s="82">
        <v>-69627</v>
      </c>
      <c r="M12" s="82">
        <v>-66627</v>
      </c>
      <c r="N12" s="82">
        <v>-75337</v>
      </c>
      <c r="O12" s="82">
        <v>-68300</v>
      </c>
      <c r="P12" s="82">
        <v>-61564</v>
      </c>
      <c r="Q12" s="82">
        <v>-66877</v>
      </c>
      <c r="R12" s="82">
        <v>-70351</v>
      </c>
      <c r="S12" s="82">
        <v>-88774</v>
      </c>
      <c r="T12" s="82">
        <v>-67585</v>
      </c>
      <c r="U12" s="82">
        <v>-83985</v>
      </c>
      <c r="V12" s="82">
        <v>-90933</v>
      </c>
      <c r="W12" s="82">
        <v>-80854</v>
      </c>
      <c r="X12" s="82">
        <v>-69618</v>
      </c>
      <c r="Y12" s="82">
        <v>-70938</v>
      </c>
      <c r="Z12" s="82">
        <v>-61552</v>
      </c>
      <c r="AA12" s="82">
        <v>-40824</v>
      </c>
      <c r="AB12" s="82">
        <v>-58597</v>
      </c>
      <c r="AC12" s="82">
        <v>-53507</v>
      </c>
      <c r="AD12" s="82">
        <v>-66041</v>
      </c>
      <c r="AE12" s="82">
        <v>-77340</v>
      </c>
      <c r="AF12" s="82">
        <v>-85881</v>
      </c>
      <c r="AG12" s="82">
        <v>-73313</v>
      </c>
      <c r="AH12" s="82">
        <v>-87881</v>
      </c>
      <c r="AI12" s="82">
        <v>-82391</v>
      </c>
      <c r="AJ12" s="82">
        <v>-86059</v>
      </c>
      <c r="AK12" s="82">
        <v>-67403</v>
      </c>
      <c r="AL12" s="82">
        <v>-90350</v>
      </c>
      <c r="AM12" s="82">
        <v>-75262</v>
      </c>
      <c r="AN12" s="82">
        <v>-77436</v>
      </c>
      <c r="AO12" s="82">
        <v>-45970</v>
      </c>
      <c r="AP12" s="82">
        <v>-63932</v>
      </c>
      <c r="AQ12" s="82">
        <v>-75507</v>
      </c>
      <c r="AR12" s="82">
        <f>+SUM(AR13:AR19)</f>
        <v>-55062</v>
      </c>
      <c r="AS12" s="82">
        <f>+SUM(AS13:AS19)</f>
        <v>-60668</v>
      </c>
      <c r="AT12" s="82">
        <f>+SUM(AT13:AT19)</f>
        <v>-68178</v>
      </c>
      <c r="AU12" s="82">
        <f>+SUM(AU13:AU19)</f>
        <v>-74251</v>
      </c>
    </row>
    <row r="13" spans="1:49">
      <c r="A13" s="79" t="s">
        <v>50</v>
      </c>
      <c r="B13" s="80">
        <v>-69490</v>
      </c>
      <c r="C13" s="80">
        <v>-82296</v>
      </c>
      <c r="D13" s="80">
        <v>-71455</v>
      </c>
      <c r="E13" s="80">
        <v>-69015</v>
      </c>
      <c r="F13" s="80">
        <v>-48373</v>
      </c>
      <c r="G13" s="80">
        <v>-62678</v>
      </c>
      <c r="H13" s="80">
        <v>-49732</v>
      </c>
      <c r="I13" s="80">
        <v>-64007</v>
      </c>
      <c r="J13" s="80">
        <v>-70622</v>
      </c>
      <c r="K13" s="80">
        <v>-34477</v>
      </c>
      <c r="L13" s="80">
        <v>-41867</v>
      </c>
      <c r="M13" s="80">
        <v>-41833</v>
      </c>
      <c r="N13" s="80">
        <v>-46356</v>
      </c>
      <c r="O13" s="80">
        <v>-43846</v>
      </c>
      <c r="P13" s="80">
        <v>-39542</v>
      </c>
      <c r="Q13" s="80">
        <v>-46395</v>
      </c>
      <c r="R13" s="80">
        <v>-55647</v>
      </c>
      <c r="S13" s="80">
        <v>-72831</v>
      </c>
      <c r="T13" s="80">
        <v>-53527</v>
      </c>
      <c r="U13" s="80">
        <v>-70043</v>
      </c>
      <c r="V13" s="80">
        <v>-78013</v>
      </c>
      <c r="W13" s="80">
        <v>-65601</v>
      </c>
      <c r="X13" s="80">
        <v>-55926</v>
      </c>
      <c r="Y13" s="80">
        <v>-57839</v>
      </c>
      <c r="Z13" s="80">
        <v>-49569</v>
      </c>
      <c r="AA13" s="80">
        <v>-30838</v>
      </c>
      <c r="AB13" s="80">
        <v>-47800</v>
      </c>
      <c r="AC13" s="80">
        <v>-42422</v>
      </c>
      <c r="AD13" s="80">
        <v>-52439</v>
      </c>
      <c r="AE13" s="80">
        <v>-65886</v>
      </c>
      <c r="AF13" s="80">
        <v>-73344</v>
      </c>
      <c r="AG13" s="80">
        <v>-70236</v>
      </c>
      <c r="AH13" s="80">
        <v>-75220</v>
      </c>
      <c r="AI13" s="80">
        <v>-72115</v>
      </c>
      <c r="AJ13" s="80">
        <v>-76384</v>
      </c>
      <c r="AK13" s="80">
        <v>-57246</v>
      </c>
      <c r="AL13" s="80">
        <v>-74939</v>
      </c>
      <c r="AM13" s="80">
        <v>-63672</v>
      </c>
      <c r="AN13" s="80">
        <v>-64834</v>
      </c>
      <c r="AO13" s="80">
        <v>-33783</v>
      </c>
      <c r="AP13" s="80">
        <v>-49645</v>
      </c>
      <c r="AQ13" s="80">
        <v>-64178</v>
      </c>
      <c r="AR13" s="80">
        <v>-44700</v>
      </c>
      <c r="AS13" s="80">
        <v>-47423</v>
      </c>
      <c r="AT13" s="80">
        <v>-54264</v>
      </c>
      <c r="AU13" s="80">
        <v>-61678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</row>
    <row r="16" spans="1:49">
      <c r="A16" s="79" t="s">
        <v>52</v>
      </c>
      <c r="B16" s="80">
        <v>-15443</v>
      </c>
      <c r="C16" s="80">
        <v>-15938</v>
      </c>
      <c r="D16" s="80">
        <v>-12672</v>
      </c>
      <c r="E16" s="80">
        <v>-13736</v>
      </c>
      <c r="F16" s="80">
        <v>-13111</v>
      </c>
      <c r="G16" s="80">
        <v>-12640</v>
      </c>
      <c r="H16" s="80">
        <v>-11210</v>
      </c>
      <c r="I16" s="80">
        <v>-12947</v>
      </c>
      <c r="J16" s="80">
        <v>-12469</v>
      </c>
      <c r="K16" s="80">
        <v>-11669</v>
      </c>
      <c r="L16" s="80">
        <v>-12277</v>
      </c>
      <c r="M16" s="80">
        <v>-11790</v>
      </c>
      <c r="N16" s="80">
        <v>-12174</v>
      </c>
      <c r="O16" s="80">
        <v>-10548</v>
      </c>
      <c r="P16" s="80">
        <v>-10507</v>
      </c>
      <c r="Q16" s="80">
        <v>-10235</v>
      </c>
      <c r="R16" s="80">
        <v>-11356</v>
      </c>
      <c r="S16" s="80">
        <v>-11219</v>
      </c>
      <c r="T16" s="80">
        <v>-10069</v>
      </c>
      <c r="U16" s="80">
        <v>-10556</v>
      </c>
      <c r="V16" s="80">
        <v>-11407</v>
      </c>
      <c r="W16" s="80">
        <v>-10134</v>
      </c>
      <c r="X16" s="80">
        <v>-10280</v>
      </c>
      <c r="Y16" s="80">
        <v>-9727</v>
      </c>
      <c r="Z16" s="80">
        <v>-10420</v>
      </c>
      <c r="AA16" s="80">
        <v>-8193</v>
      </c>
      <c r="AB16" s="80">
        <v>-8257</v>
      </c>
      <c r="AC16" s="80">
        <v>-8931</v>
      </c>
      <c r="AD16" s="80">
        <v>-11431</v>
      </c>
      <c r="AE16" s="80">
        <v>-9403</v>
      </c>
      <c r="AF16" s="80">
        <v>-9350</v>
      </c>
      <c r="AG16" s="80">
        <v>-9231</v>
      </c>
      <c r="AH16" s="80">
        <v>-12346</v>
      </c>
      <c r="AI16" s="80">
        <v>-10048</v>
      </c>
      <c r="AJ16" s="80">
        <v>-9408</v>
      </c>
      <c r="AK16" s="80">
        <v>-9816</v>
      </c>
      <c r="AL16" s="80">
        <v>-14846</v>
      </c>
      <c r="AM16" s="80">
        <v>-11401</v>
      </c>
      <c r="AN16" s="80">
        <v>-11912</v>
      </c>
      <c r="AO16" s="80">
        <v>-12036</v>
      </c>
      <c r="AP16" s="80">
        <v>-13039</v>
      </c>
      <c r="AQ16" s="80">
        <v>-10708</v>
      </c>
      <c r="AR16" s="80">
        <v>-11115</v>
      </c>
      <c r="AS16" s="80">
        <v>-11134</v>
      </c>
      <c r="AT16" s="80">
        <v>-12905</v>
      </c>
      <c r="AU16" s="80">
        <v>-12205</v>
      </c>
    </row>
    <row r="17" spans="1:47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-746</v>
      </c>
      <c r="R17" s="80">
        <v>-188</v>
      </c>
      <c r="S17" s="80">
        <v>-348</v>
      </c>
      <c r="T17" s="80">
        <v>-62</v>
      </c>
      <c r="U17" s="80">
        <v>-282</v>
      </c>
      <c r="V17" s="80">
        <v>-221</v>
      </c>
      <c r="W17" s="80">
        <v>-203</v>
      </c>
      <c r="X17" s="80">
        <v>-110</v>
      </c>
      <c r="Y17" s="80">
        <v>-257</v>
      </c>
      <c r="Z17" s="80">
        <v>-361</v>
      </c>
      <c r="AA17" s="80">
        <v>-188</v>
      </c>
      <c r="AB17" s="80">
        <v>-290</v>
      </c>
      <c r="AC17" s="80">
        <v>-204</v>
      </c>
      <c r="AD17" s="80">
        <v>-223</v>
      </c>
      <c r="AE17" s="80">
        <v>-221</v>
      </c>
      <c r="AF17" s="80">
        <v>-180</v>
      </c>
      <c r="AG17" s="80">
        <v>-275</v>
      </c>
      <c r="AH17" s="80">
        <v>-208</v>
      </c>
      <c r="AI17" s="80">
        <v>-185</v>
      </c>
      <c r="AJ17" s="80">
        <v>-196</v>
      </c>
      <c r="AK17" s="80">
        <v>-273</v>
      </c>
      <c r="AL17" s="80">
        <v>0</v>
      </c>
      <c r="AM17" s="80">
        <v>-545</v>
      </c>
      <c r="AN17" s="80">
        <v>-278</v>
      </c>
      <c r="AO17" s="80">
        <v>-72</v>
      </c>
      <c r="AP17" s="80">
        <v>0</v>
      </c>
      <c r="AQ17" s="80">
        <v>0</v>
      </c>
      <c r="AR17" s="80">
        <v>0</v>
      </c>
      <c r="AS17" s="80">
        <v>-1689</v>
      </c>
      <c r="AT17" s="80">
        <v>-375</v>
      </c>
      <c r="AU17" s="80">
        <v>375</v>
      </c>
    </row>
    <row r="18" spans="1:47" ht="26">
      <c r="A18" s="79" t="s">
        <v>54</v>
      </c>
      <c r="B18" s="80">
        <v>-10605</v>
      </c>
      <c r="C18" s="80">
        <v>-3203</v>
      </c>
      <c r="D18" s="80">
        <v>-12662</v>
      </c>
      <c r="E18" s="80">
        <v>-15801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-4388</v>
      </c>
      <c r="K18" s="80">
        <v>-21121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</row>
    <row r="19" spans="1:47">
      <c r="A19" s="79" t="s">
        <v>55</v>
      </c>
      <c r="B19" s="80">
        <v>-3137</v>
      </c>
      <c r="C19" s="80">
        <v>2222</v>
      </c>
      <c r="D19" s="80">
        <v>-799</v>
      </c>
      <c r="E19" s="80">
        <v>-230</v>
      </c>
      <c r="F19" s="80">
        <v>-681</v>
      </c>
      <c r="G19" s="80">
        <v>-495</v>
      </c>
      <c r="H19" s="80">
        <v>-691</v>
      </c>
      <c r="I19" s="80">
        <v>-280</v>
      </c>
      <c r="J19" s="80">
        <v>-433</v>
      </c>
      <c r="K19" s="80">
        <v>-3408</v>
      </c>
      <c r="L19" s="80">
        <v>-2101</v>
      </c>
      <c r="M19" s="80">
        <v>-1991</v>
      </c>
      <c r="N19" s="80">
        <v>-1834</v>
      </c>
      <c r="O19" s="80">
        <v>-1907</v>
      </c>
      <c r="P19" s="80">
        <v>-2157</v>
      </c>
      <c r="Q19" s="80">
        <v>-44</v>
      </c>
      <c r="R19" s="80">
        <v>-347</v>
      </c>
      <c r="S19" s="80">
        <v>-127</v>
      </c>
      <c r="T19" s="80">
        <v>-356</v>
      </c>
      <c r="U19" s="80">
        <v>-624</v>
      </c>
      <c r="V19" s="80">
        <v>-335</v>
      </c>
      <c r="W19" s="80">
        <v>-56</v>
      </c>
      <c r="X19" s="80">
        <v>-82</v>
      </c>
      <c r="Y19" s="80">
        <v>-94</v>
      </c>
      <c r="Z19" s="80">
        <v>-256</v>
      </c>
      <c r="AA19" s="80">
        <v>-21</v>
      </c>
      <c r="AB19" s="80">
        <v>-270</v>
      </c>
      <c r="AC19" s="80">
        <v>-271</v>
      </c>
      <c r="AD19" s="80">
        <v>-39</v>
      </c>
      <c r="AE19" s="80">
        <v>-21</v>
      </c>
      <c r="AF19" s="80">
        <v>-93</v>
      </c>
      <c r="AG19" s="80">
        <v>-203</v>
      </c>
      <c r="AH19" s="80">
        <v>-107</v>
      </c>
      <c r="AI19" s="80">
        <v>-43</v>
      </c>
      <c r="AJ19" s="80">
        <v>-71</v>
      </c>
      <c r="AK19" s="80">
        <v>-68</v>
      </c>
      <c r="AL19" s="80">
        <v>-565</v>
      </c>
      <c r="AM19" s="80">
        <v>356</v>
      </c>
      <c r="AN19" s="80">
        <v>-412</v>
      </c>
      <c r="AO19" s="80">
        <v>-79</v>
      </c>
      <c r="AP19" s="80">
        <v>-1248</v>
      </c>
      <c r="AQ19" s="80">
        <v>-621</v>
      </c>
      <c r="AR19" s="80">
        <v>753</v>
      </c>
      <c r="AS19" s="80">
        <v>-422</v>
      </c>
      <c r="AT19" s="80">
        <v>-634</v>
      </c>
      <c r="AU19" s="80">
        <v>-743</v>
      </c>
    </row>
    <row r="20" spans="1:47" ht="31.5" customHeight="1">
      <c r="A20" s="81" t="s">
        <v>232</v>
      </c>
      <c r="B20" s="82">
        <v>27603</v>
      </c>
      <c r="C20" s="82">
        <v>8631</v>
      </c>
      <c r="D20" s="82">
        <v>-4732</v>
      </c>
      <c r="E20" s="82">
        <v>33973</v>
      </c>
      <c r="F20" s="82">
        <v>18813</v>
      </c>
      <c r="G20" s="82">
        <v>28071</v>
      </c>
      <c r="H20" s="82">
        <v>20287</v>
      </c>
      <c r="I20" s="82">
        <v>10374</v>
      </c>
      <c r="J20" s="82">
        <v>13764</v>
      </c>
      <c r="K20" s="82">
        <v>21803</v>
      </c>
      <c r="L20" s="82">
        <v>22032</v>
      </c>
      <c r="M20" s="82">
        <v>13972</v>
      </c>
      <c r="N20" s="82">
        <v>12327</v>
      </c>
      <c r="O20" s="82">
        <v>5130</v>
      </c>
      <c r="P20" s="82">
        <v>14050</v>
      </c>
      <c r="Q20" s="82">
        <v>9617</v>
      </c>
      <c r="R20" s="82">
        <v>7947</v>
      </c>
      <c r="S20" s="82">
        <v>-8289</v>
      </c>
      <c r="T20" s="82">
        <v>881</v>
      </c>
      <c r="U20" s="82">
        <v>-2385</v>
      </c>
      <c r="V20" s="82">
        <v>-16846</v>
      </c>
      <c r="W20" s="82">
        <v>-2647</v>
      </c>
      <c r="X20" s="82">
        <v>7546</v>
      </c>
      <c r="Y20" s="82">
        <v>1416</v>
      </c>
      <c r="Z20" s="82">
        <v>4714</v>
      </c>
      <c r="AA20" s="82">
        <v>19055</v>
      </c>
      <c r="AB20" s="82">
        <v>10377</v>
      </c>
      <c r="AC20" s="82">
        <v>24449</v>
      </c>
      <c r="AD20" s="82">
        <v>32296</v>
      </c>
      <c r="AE20" s="82">
        <v>7955</v>
      </c>
      <c r="AF20" s="82">
        <v>10020</v>
      </c>
      <c r="AG20" s="82">
        <v>11754</v>
      </c>
      <c r="AH20" s="82">
        <v>-307</v>
      </c>
      <c r="AI20" s="82">
        <v>12211</v>
      </c>
      <c r="AJ20" s="82">
        <v>352</v>
      </c>
      <c r="AK20" s="82">
        <v>28764</v>
      </c>
      <c r="AL20" s="82">
        <v>16278</v>
      </c>
      <c r="AM20" s="82">
        <v>18572</v>
      </c>
      <c r="AN20" s="82">
        <v>15988</v>
      </c>
      <c r="AO20" s="82">
        <v>34666</v>
      </c>
      <c r="AP20" s="82">
        <v>13005</v>
      </c>
      <c r="AQ20" s="82">
        <v>8387</v>
      </c>
      <c r="AR20" s="82">
        <v>27064</v>
      </c>
      <c r="AS20" s="82">
        <v>27629</v>
      </c>
      <c r="AT20" s="82">
        <v>25173</v>
      </c>
      <c r="AU20" s="82">
        <v>9108</v>
      </c>
    </row>
    <row r="21" spans="1:47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</row>
    <row r="22" spans="1:47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</row>
    <row r="23" spans="1:47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-3</v>
      </c>
      <c r="S23" s="80">
        <v>0</v>
      </c>
      <c r="T23" s="80">
        <v>0</v>
      </c>
      <c r="U23" s="80">
        <v>3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-10</v>
      </c>
      <c r="AP23" s="80">
        <v>0</v>
      </c>
      <c r="AQ23" s="80">
        <v>-3</v>
      </c>
      <c r="AR23" s="80">
        <v>3</v>
      </c>
      <c r="AS23" s="80">
        <v>-2</v>
      </c>
      <c r="AT23" s="80">
        <v>0</v>
      </c>
      <c r="AU23" s="80">
        <v>0</v>
      </c>
    </row>
    <row r="24" spans="1:47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</row>
    <row r="25" spans="1:47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13</v>
      </c>
      <c r="S25" s="80">
        <v>6</v>
      </c>
      <c r="T25" s="80">
        <v>2</v>
      </c>
      <c r="U25" s="80">
        <v>-21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</row>
    <row r="26" spans="1:47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</row>
    <row r="27" spans="1:47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</row>
    <row r="28" spans="1:47">
      <c r="A28" s="79" t="s">
        <v>60</v>
      </c>
      <c r="B28" s="80">
        <v>0</v>
      </c>
      <c r="C28" s="80">
        <v>-289</v>
      </c>
      <c r="D28" s="80">
        <v>1491</v>
      </c>
      <c r="E28" s="80">
        <v>136</v>
      </c>
      <c r="F28" s="80">
        <v>-70</v>
      </c>
      <c r="G28" s="80">
        <v>360</v>
      </c>
      <c r="H28" s="80">
        <v>-30</v>
      </c>
      <c r="I28" s="80">
        <v>1566</v>
      </c>
      <c r="J28" s="80">
        <v>-51</v>
      </c>
      <c r="K28" s="80">
        <v>1530</v>
      </c>
      <c r="L28" s="80">
        <v>80</v>
      </c>
      <c r="M28" s="80">
        <v>-595</v>
      </c>
      <c r="N28" s="80">
        <v>-3468</v>
      </c>
      <c r="O28" s="80">
        <v>-957</v>
      </c>
      <c r="P28" s="80">
        <v>-58</v>
      </c>
      <c r="Q28" s="80">
        <v>-21</v>
      </c>
      <c r="R28" s="80">
        <v>-176</v>
      </c>
      <c r="S28" s="80">
        <v>-354</v>
      </c>
      <c r="T28" s="80">
        <v>208</v>
      </c>
      <c r="U28" s="80">
        <v>-221</v>
      </c>
      <c r="V28" s="80">
        <v>-304</v>
      </c>
      <c r="W28" s="80">
        <v>47</v>
      </c>
      <c r="X28" s="80">
        <v>-371</v>
      </c>
      <c r="Y28" s="80">
        <v>-323</v>
      </c>
      <c r="Z28" s="80">
        <v>552</v>
      </c>
      <c r="AA28" s="80">
        <v>-39</v>
      </c>
      <c r="AB28" s="80">
        <v>351</v>
      </c>
      <c r="AC28" s="80">
        <v>-114</v>
      </c>
      <c r="AD28" s="80">
        <v>-260</v>
      </c>
      <c r="AE28" s="80">
        <v>-1284</v>
      </c>
      <c r="AF28" s="80">
        <v>-278</v>
      </c>
      <c r="AG28" s="80">
        <v>111</v>
      </c>
      <c r="AH28" s="80">
        <v>-303</v>
      </c>
      <c r="AI28" s="80">
        <v>-1091</v>
      </c>
      <c r="AJ28" s="80">
        <v>-450</v>
      </c>
      <c r="AK28" s="80">
        <v>-678</v>
      </c>
      <c r="AL28" s="80">
        <v>-311</v>
      </c>
      <c r="AM28" s="80">
        <v>-1520</v>
      </c>
      <c r="AN28" s="80">
        <v>-1121</v>
      </c>
      <c r="AO28" s="80">
        <v>-945</v>
      </c>
      <c r="AP28" s="80">
        <v>-235</v>
      </c>
      <c r="AQ28" s="80">
        <v>-627</v>
      </c>
      <c r="AR28" s="80">
        <v>-619</v>
      </c>
      <c r="AS28" s="80">
        <v>571</v>
      </c>
      <c r="AT28" s="80">
        <v>-43</v>
      </c>
      <c r="AU28" s="80">
        <v>350</v>
      </c>
    </row>
    <row r="29" spans="1:47">
      <c r="A29" s="79" t="s">
        <v>61</v>
      </c>
      <c r="B29" s="80">
        <v>0</v>
      </c>
      <c r="C29" s="80">
        <v>-1334</v>
      </c>
      <c r="D29" s="80">
        <v>4111</v>
      </c>
      <c r="E29" s="80">
        <v>1041</v>
      </c>
      <c r="F29" s="80">
        <v>503</v>
      </c>
      <c r="G29" s="80">
        <v>294</v>
      </c>
      <c r="H29" s="80">
        <v>-1526</v>
      </c>
      <c r="I29" s="80">
        <v>-15</v>
      </c>
      <c r="J29" s="80">
        <v>1316</v>
      </c>
      <c r="K29" s="80">
        <v>656</v>
      </c>
      <c r="L29" s="80">
        <v>151</v>
      </c>
      <c r="M29" s="80">
        <v>-875</v>
      </c>
      <c r="N29" s="80">
        <v>148</v>
      </c>
      <c r="O29" s="80">
        <v>383</v>
      </c>
      <c r="P29" s="80">
        <v>671</v>
      </c>
      <c r="Q29" s="80">
        <v>-495</v>
      </c>
      <c r="R29" s="80">
        <v>485</v>
      </c>
      <c r="S29" s="80">
        <v>-412</v>
      </c>
      <c r="T29" s="80">
        <v>549</v>
      </c>
      <c r="U29" s="80">
        <v>-216</v>
      </c>
      <c r="V29" s="80">
        <v>-435</v>
      </c>
      <c r="W29" s="80">
        <v>397</v>
      </c>
      <c r="X29" s="80">
        <v>592</v>
      </c>
      <c r="Y29" s="80">
        <v>876</v>
      </c>
      <c r="Z29" s="80">
        <v>1112</v>
      </c>
      <c r="AA29" s="80">
        <v>-185</v>
      </c>
      <c r="AB29" s="80">
        <v>-610</v>
      </c>
      <c r="AC29" s="80">
        <v>-118</v>
      </c>
      <c r="AD29" s="80">
        <v>-463</v>
      </c>
      <c r="AE29" s="80">
        <v>-237</v>
      </c>
      <c r="AF29" s="80">
        <v>502</v>
      </c>
      <c r="AG29" s="80">
        <v>174</v>
      </c>
      <c r="AH29" s="80">
        <v>-994</v>
      </c>
      <c r="AI29" s="80">
        <v>209</v>
      </c>
      <c r="AJ29" s="80">
        <v>568</v>
      </c>
      <c r="AK29" s="80">
        <v>-523</v>
      </c>
      <c r="AL29" s="80">
        <v>-1035</v>
      </c>
      <c r="AM29" s="80">
        <v>-330</v>
      </c>
      <c r="AN29" s="80">
        <v>1098</v>
      </c>
      <c r="AO29" s="80">
        <v>-58</v>
      </c>
      <c r="AP29" s="80">
        <v>307</v>
      </c>
      <c r="AQ29" s="80">
        <v>-2299</v>
      </c>
      <c r="AR29" s="80">
        <v>381</v>
      </c>
      <c r="AS29" s="80">
        <v>2026</v>
      </c>
      <c r="AT29" s="80">
        <v>-1247</v>
      </c>
      <c r="AU29" s="80">
        <v>654</v>
      </c>
    </row>
    <row r="30" spans="1:47">
      <c r="A30" s="83" t="s">
        <v>233</v>
      </c>
      <c r="B30" s="84">
        <v>27603</v>
      </c>
      <c r="C30" s="84">
        <v>7008</v>
      </c>
      <c r="D30" s="84">
        <v>870</v>
      </c>
      <c r="E30" s="84">
        <v>35150</v>
      </c>
      <c r="F30" s="84">
        <v>19246</v>
      </c>
      <c r="G30" s="84">
        <v>28725</v>
      </c>
      <c r="H30" s="84">
        <v>18731</v>
      </c>
      <c r="I30" s="84">
        <v>11925</v>
      </c>
      <c r="J30" s="84">
        <v>15029</v>
      </c>
      <c r="K30" s="84">
        <v>23989</v>
      </c>
      <c r="L30" s="84">
        <v>22263</v>
      </c>
      <c r="M30" s="84">
        <v>12502</v>
      </c>
      <c r="N30" s="84">
        <v>9007</v>
      </c>
      <c r="O30" s="84">
        <v>4556</v>
      </c>
      <c r="P30" s="84">
        <v>14663</v>
      </c>
      <c r="Q30" s="84">
        <v>9101</v>
      </c>
      <c r="R30" s="84">
        <v>8266</v>
      </c>
      <c r="S30" s="84">
        <v>-9049</v>
      </c>
      <c r="T30" s="84">
        <v>1640</v>
      </c>
      <c r="U30" s="84">
        <v>-2840</v>
      </c>
      <c r="V30" s="84">
        <v>-17585</v>
      </c>
      <c r="W30" s="84">
        <v>-2203</v>
      </c>
      <c r="X30" s="84">
        <v>7767</v>
      </c>
      <c r="Y30" s="84">
        <v>1969</v>
      </c>
      <c r="Z30" s="84">
        <v>6378</v>
      </c>
      <c r="AA30" s="84">
        <v>18831</v>
      </c>
      <c r="AB30" s="84">
        <v>10118</v>
      </c>
      <c r="AC30" s="84">
        <v>24217</v>
      </c>
      <c r="AD30" s="84">
        <v>31573</v>
      </c>
      <c r="AE30" s="84">
        <v>6434</v>
      </c>
      <c r="AF30" s="84">
        <v>10244</v>
      </c>
      <c r="AG30" s="84">
        <v>12039</v>
      </c>
      <c r="AH30" s="84">
        <v>-1604</v>
      </c>
      <c r="AI30" s="84">
        <v>11329</v>
      </c>
      <c r="AJ30" s="84">
        <v>470</v>
      </c>
      <c r="AK30" s="84">
        <v>27563</v>
      </c>
      <c r="AL30" s="84">
        <v>14932</v>
      </c>
      <c r="AM30" s="84">
        <v>16722</v>
      </c>
      <c r="AN30" s="84">
        <v>15965</v>
      </c>
      <c r="AO30" s="84">
        <v>33653</v>
      </c>
      <c r="AP30" s="84">
        <v>13077</v>
      </c>
      <c r="AQ30" s="84">
        <v>5458</v>
      </c>
      <c r="AR30" s="84">
        <v>26829</v>
      </c>
      <c r="AS30" s="84">
        <v>30224</v>
      </c>
      <c r="AT30" s="84">
        <v>23883</v>
      </c>
      <c r="AU30" s="84">
        <v>10112</v>
      </c>
    </row>
    <row r="31" spans="1:47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10535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</row>
    <row r="34" spans="1:47">
      <c r="A34" s="79" t="s">
        <v>63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-6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-2</v>
      </c>
      <c r="AR34" s="80">
        <v>0</v>
      </c>
      <c r="AS34" s="80">
        <v>0</v>
      </c>
      <c r="AT34" s="80">
        <v>0</v>
      </c>
      <c r="AU34" s="80">
        <v>0</v>
      </c>
    </row>
    <row r="35" spans="1:47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</row>
    <row r="36" spans="1:47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</row>
    <row r="37" spans="1:47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</row>
    <row r="38" spans="1:47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</row>
    <row r="39" spans="1:47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</row>
    <row r="40" spans="1:47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</row>
    <row r="41" spans="1:47">
      <c r="A41" s="79" t="s">
        <v>235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232</v>
      </c>
      <c r="L41" s="80">
        <v>0</v>
      </c>
      <c r="M41" s="80">
        <v>-232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6896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80">
        <v>0</v>
      </c>
      <c r="AT41" s="80">
        <v>0</v>
      </c>
      <c r="AU41" s="80">
        <v>0</v>
      </c>
    </row>
    <row r="42" spans="1:47">
      <c r="A42" s="79" t="s">
        <v>70</v>
      </c>
      <c r="B42" s="80">
        <v>-15403</v>
      </c>
      <c r="C42" s="80">
        <v>-5392</v>
      </c>
      <c r="D42" s="80">
        <v>-13337</v>
      </c>
      <c r="E42" s="80">
        <v>-6354</v>
      </c>
      <c r="F42" s="80">
        <v>-1676</v>
      </c>
      <c r="G42" s="80">
        <v>-11964</v>
      </c>
      <c r="H42" s="80">
        <v>-5289</v>
      </c>
      <c r="I42" s="80">
        <v>-3623</v>
      </c>
      <c r="J42" s="80">
        <v>-409</v>
      </c>
      <c r="K42" s="80">
        <v>-1263</v>
      </c>
      <c r="L42" s="80">
        <v>52</v>
      </c>
      <c r="M42" s="80">
        <v>229</v>
      </c>
      <c r="N42" s="80">
        <v>-286</v>
      </c>
      <c r="O42" s="80">
        <v>-1689</v>
      </c>
      <c r="P42" s="80">
        <v>-2318</v>
      </c>
      <c r="Q42" s="80">
        <v>-3905</v>
      </c>
      <c r="R42" s="80">
        <v>-3962</v>
      </c>
      <c r="S42" s="80">
        <v>-5975</v>
      </c>
      <c r="T42" s="80">
        <v>-3901</v>
      </c>
      <c r="U42" s="80">
        <v>-2063</v>
      </c>
      <c r="V42" s="80">
        <v>-4531</v>
      </c>
      <c r="W42" s="80">
        <v>-5002</v>
      </c>
      <c r="X42" s="80">
        <v>-2637</v>
      </c>
      <c r="Y42" s="80">
        <v>-3160</v>
      </c>
      <c r="Z42" s="80">
        <v>-2453</v>
      </c>
      <c r="AA42" s="80">
        <v>-2130</v>
      </c>
      <c r="AB42" s="80">
        <v>-1933</v>
      </c>
      <c r="AC42" s="80">
        <v>-2511</v>
      </c>
      <c r="AD42" s="80">
        <v>-4658</v>
      </c>
      <c r="AE42" s="80">
        <v>-7283</v>
      </c>
      <c r="AF42" s="80">
        <v>-4922</v>
      </c>
      <c r="AG42" s="80">
        <v>-15784</v>
      </c>
      <c r="AH42" s="80">
        <v>-8568</v>
      </c>
      <c r="AI42" s="80">
        <v>-11906</v>
      </c>
      <c r="AJ42" s="80">
        <v>-12224</v>
      </c>
      <c r="AK42" s="80">
        <v>-41118</v>
      </c>
      <c r="AL42" s="80">
        <v>-11025</v>
      </c>
      <c r="AM42" s="80">
        <v>-18300</v>
      </c>
      <c r="AN42" s="80">
        <v>-13134</v>
      </c>
      <c r="AO42" s="80">
        <v>-33246</v>
      </c>
      <c r="AP42" s="80">
        <v>-6673</v>
      </c>
      <c r="AQ42" s="80">
        <v>-4072</v>
      </c>
      <c r="AR42" s="80">
        <v>-5192</v>
      </c>
      <c r="AS42" s="80">
        <v>-7169</v>
      </c>
      <c r="AT42" s="80">
        <v>-3881</v>
      </c>
      <c r="AU42" s="80">
        <v>-4302</v>
      </c>
    </row>
    <row r="43" spans="1:47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</row>
    <row r="44" spans="1:47">
      <c r="A44" s="79" t="s">
        <v>72</v>
      </c>
      <c r="B44" s="80">
        <v>0</v>
      </c>
      <c r="C44" s="80">
        <v>0</v>
      </c>
      <c r="D44" s="80">
        <v>44</v>
      </c>
      <c r="E44" s="80">
        <v>-46</v>
      </c>
      <c r="F44" s="80">
        <v>-96</v>
      </c>
      <c r="G44" s="80">
        <v>0</v>
      </c>
      <c r="H44" s="80">
        <v>1</v>
      </c>
      <c r="I44" s="80">
        <v>95</v>
      </c>
      <c r="J44" s="80">
        <v>9</v>
      </c>
      <c r="K44" s="80">
        <v>-9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-6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-1</v>
      </c>
      <c r="AC44" s="80">
        <v>0</v>
      </c>
      <c r="AD44" s="80">
        <v>0</v>
      </c>
      <c r="AE44" s="80">
        <v>0</v>
      </c>
      <c r="AF44" s="80">
        <v>-2</v>
      </c>
      <c r="AG44" s="80">
        <v>0</v>
      </c>
      <c r="AH44" s="80">
        <v>0</v>
      </c>
      <c r="AI44" s="80">
        <v>0</v>
      </c>
      <c r="AJ44" s="80">
        <v>-1</v>
      </c>
      <c r="AK44" s="80">
        <v>-1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  <c r="AR44" s="80">
        <v>0</v>
      </c>
      <c r="AS44" s="80">
        <v>0</v>
      </c>
      <c r="AT44" s="80">
        <v>-378</v>
      </c>
      <c r="AU44" s="80">
        <v>0</v>
      </c>
    </row>
    <row r="45" spans="1:47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</row>
    <row r="46" spans="1:47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</row>
    <row r="47" spans="1:47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</row>
    <row r="48" spans="1:47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</row>
    <row r="49" spans="1:47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</row>
    <row r="50" spans="1:47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</row>
    <row r="51" spans="1:47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</row>
    <row r="52" spans="1:47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50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</row>
    <row r="53" spans="1:47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</row>
    <row r="54" spans="1:47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</row>
    <row r="55" spans="1:47">
      <c r="A55" s="79" t="s">
        <v>59</v>
      </c>
      <c r="B55" s="80">
        <v>0</v>
      </c>
      <c r="C55" s="80">
        <v>39</v>
      </c>
      <c r="D55" s="80">
        <v>-39</v>
      </c>
      <c r="E55" s="80">
        <v>56</v>
      </c>
      <c r="F55" s="80">
        <v>9</v>
      </c>
      <c r="G55" s="80">
        <v>13</v>
      </c>
      <c r="H55" s="80">
        <v>8</v>
      </c>
      <c r="I55" s="80">
        <v>9</v>
      </c>
      <c r="J55" s="80">
        <v>0</v>
      </c>
      <c r="K55" s="80">
        <v>28</v>
      </c>
      <c r="L55" s="80">
        <v>14</v>
      </c>
      <c r="M55" s="80">
        <v>23</v>
      </c>
      <c r="N55" s="80">
        <v>16</v>
      </c>
      <c r="O55" s="80">
        <v>18</v>
      </c>
      <c r="P55" s="80">
        <v>42</v>
      </c>
      <c r="Q55" s="80">
        <v>35</v>
      </c>
      <c r="R55" s="80">
        <v>50</v>
      </c>
      <c r="S55" s="80">
        <v>44</v>
      </c>
      <c r="T55" s="80">
        <v>36</v>
      </c>
      <c r="U55" s="80">
        <v>27</v>
      </c>
      <c r="V55" s="80">
        <v>41</v>
      </c>
      <c r="W55" s="80">
        <v>58</v>
      </c>
      <c r="X55" s="80">
        <v>53</v>
      </c>
      <c r="Y55" s="80">
        <v>42</v>
      </c>
      <c r="Z55" s="80">
        <v>31</v>
      </c>
      <c r="AA55" s="80">
        <v>22</v>
      </c>
      <c r="AB55" s="80">
        <v>18</v>
      </c>
      <c r="AC55" s="80">
        <v>25</v>
      </c>
      <c r="AD55" s="80">
        <v>9</v>
      </c>
      <c r="AE55" s="80">
        <v>30</v>
      </c>
      <c r="AF55" s="80">
        <v>51</v>
      </c>
      <c r="AG55" s="80">
        <v>40</v>
      </c>
      <c r="AH55" s="80">
        <v>38</v>
      </c>
      <c r="AI55" s="80">
        <v>71</v>
      </c>
      <c r="AJ55" s="80">
        <v>39</v>
      </c>
      <c r="AK55" s="80">
        <v>66</v>
      </c>
      <c r="AL55" s="80">
        <v>37</v>
      </c>
      <c r="AM55" s="80">
        <v>55</v>
      </c>
      <c r="AN55" s="80">
        <v>29</v>
      </c>
      <c r="AO55" s="80">
        <v>33</v>
      </c>
      <c r="AP55" s="80">
        <v>10</v>
      </c>
      <c r="AQ55" s="80">
        <v>16</v>
      </c>
      <c r="AR55" s="80">
        <v>42</v>
      </c>
      <c r="AS55" s="80">
        <v>63</v>
      </c>
      <c r="AT55" s="80">
        <v>55</v>
      </c>
      <c r="AU55" s="80">
        <v>18</v>
      </c>
    </row>
    <row r="56" spans="1:47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</row>
    <row r="57" spans="1:47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</row>
    <row r="58" spans="1:47">
      <c r="A58" s="79" t="s">
        <v>61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5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</row>
    <row r="59" spans="1:47">
      <c r="A59" s="83" t="s">
        <v>234</v>
      </c>
      <c r="B59" s="84">
        <v>-15403</v>
      </c>
      <c r="C59" s="84">
        <v>-5353</v>
      </c>
      <c r="D59" s="84">
        <v>-13332</v>
      </c>
      <c r="E59" s="84">
        <v>-6344</v>
      </c>
      <c r="F59" s="84">
        <v>-1763</v>
      </c>
      <c r="G59" s="84">
        <v>-11951</v>
      </c>
      <c r="H59" s="84">
        <v>-5280</v>
      </c>
      <c r="I59" s="84">
        <v>-3519</v>
      </c>
      <c r="J59" s="84">
        <v>-400</v>
      </c>
      <c r="K59" s="84">
        <v>-1012</v>
      </c>
      <c r="L59" s="84">
        <v>66</v>
      </c>
      <c r="M59" s="84">
        <v>20</v>
      </c>
      <c r="N59" s="84">
        <v>-270</v>
      </c>
      <c r="O59" s="84">
        <v>-1671</v>
      </c>
      <c r="P59" s="84">
        <v>-2276</v>
      </c>
      <c r="Q59" s="84">
        <v>-3843</v>
      </c>
      <c r="R59" s="84">
        <v>-3912</v>
      </c>
      <c r="S59" s="84">
        <v>-5926</v>
      </c>
      <c r="T59" s="84">
        <v>3081</v>
      </c>
      <c r="U59" s="84">
        <v>-2036</v>
      </c>
      <c r="V59" s="84">
        <v>-4496</v>
      </c>
      <c r="W59" s="84">
        <v>-4944</v>
      </c>
      <c r="X59" s="84">
        <v>-2584</v>
      </c>
      <c r="Y59" s="84">
        <v>-3118</v>
      </c>
      <c r="Z59" s="84">
        <v>-2422</v>
      </c>
      <c r="AA59" s="84">
        <v>-2108</v>
      </c>
      <c r="AB59" s="84">
        <v>-1916</v>
      </c>
      <c r="AC59" s="84">
        <v>-2486</v>
      </c>
      <c r="AD59" s="84">
        <v>-4649</v>
      </c>
      <c r="AE59" s="84">
        <v>-7253</v>
      </c>
      <c r="AF59" s="84">
        <v>-4873</v>
      </c>
      <c r="AG59" s="84">
        <v>-5215</v>
      </c>
      <c r="AH59" s="84">
        <v>-8530</v>
      </c>
      <c r="AI59" s="84">
        <v>-11835</v>
      </c>
      <c r="AJ59" s="84">
        <v>-12186</v>
      </c>
      <c r="AK59" s="84">
        <v>-41053</v>
      </c>
      <c r="AL59" s="84">
        <v>-10988</v>
      </c>
      <c r="AM59" s="84">
        <v>-18245</v>
      </c>
      <c r="AN59" s="84">
        <v>-13105</v>
      </c>
      <c r="AO59" s="84">
        <v>-33213</v>
      </c>
      <c r="AP59" s="84">
        <v>-6663</v>
      </c>
      <c r="AQ59" s="84">
        <v>-4058</v>
      </c>
      <c r="AR59" s="84">
        <v>-5150</v>
      </c>
      <c r="AS59" s="84">
        <v>-7106</v>
      </c>
      <c r="AT59" s="84">
        <v>-4204</v>
      </c>
      <c r="AU59" s="84">
        <v>-4284</v>
      </c>
    </row>
    <row r="60" spans="1:47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</row>
    <row r="61" spans="1:47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/>
      <c r="AU61" s="82">
        <v>0</v>
      </c>
    </row>
    <row r="62" spans="1:47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</row>
    <row r="63" spans="1:47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</row>
    <row r="64" spans="1:47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13035</v>
      </c>
      <c r="N64" s="80">
        <v>1938</v>
      </c>
      <c r="O64" s="80">
        <v>-1</v>
      </c>
      <c r="P64" s="80">
        <v>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0">
        <v>0</v>
      </c>
      <c r="AI64" s="80">
        <v>0</v>
      </c>
      <c r="AJ64" s="80">
        <v>0</v>
      </c>
      <c r="AK64" s="80">
        <v>0</v>
      </c>
      <c r="AL64" s="80">
        <v>0</v>
      </c>
      <c r="AM64" s="80">
        <v>0</v>
      </c>
      <c r="AN64" s="80">
        <v>0</v>
      </c>
      <c r="AO64" s="80">
        <v>0</v>
      </c>
      <c r="AP64" s="80">
        <v>0</v>
      </c>
      <c r="AQ64" s="80">
        <v>0</v>
      </c>
      <c r="AR64" s="80">
        <v>0</v>
      </c>
      <c r="AS64" s="80">
        <v>0</v>
      </c>
      <c r="AT64" s="80">
        <v>0</v>
      </c>
      <c r="AU64" s="80">
        <v>0</v>
      </c>
    </row>
    <row r="65" spans="1:47">
      <c r="A65" s="79" t="s">
        <v>83</v>
      </c>
      <c r="B65" s="80">
        <v>220</v>
      </c>
      <c r="C65" s="80">
        <v>0</v>
      </c>
      <c r="D65" s="80">
        <v>1299</v>
      </c>
      <c r="E65" s="80">
        <v>-1319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</row>
    <row r="66" spans="1:47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</row>
    <row r="67" spans="1:47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</row>
    <row r="68" spans="1:47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</row>
    <row r="69" spans="1:47">
      <c r="A69" s="79" t="s">
        <v>239</v>
      </c>
      <c r="B69" s="80">
        <v>1058</v>
      </c>
      <c r="C69" s="80">
        <v>12793</v>
      </c>
      <c r="D69" s="80">
        <v>17282</v>
      </c>
      <c r="E69" s="80">
        <v>9769</v>
      </c>
      <c r="F69" s="80">
        <v>6078</v>
      </c>
      <c r="G69" s="80">
        <v>23911</v>
      </c>
      <c r="H69" s="80">
        <v>13139</v>
      </c>
      <c r="I69" s="80">
        <v>15107</v>
      </c>
      <c r="J69" s="80">
        <v>6872</v>
      </c>
      <c r="K69" s="80">
        <v>3440</v>
      </c>
      <c r="L69" s="80">
        <v>28</v>
      </c>
      <c r="M69" s="80">
        <v>3748</v>
      </c>
      <c r="N69" s="80">
        <v>0</v>
      </c>
      <c r="O69" s="80">
        <v>3000</v>
      </c>
      <c r="P69" s="80">
        <v>3</v>
      </c>
      <c r="Q69" s="80">
        <v>10490</v>
      </c>
      <c r="R69" s="80">
        <v>14818</v>
      </c>
      <c r="S69" s="80">
        <v>15863</v>
      </c>
      <c r="T69" s="80">
        <v>5726</v>
      </c>
      <c r="U69" s="80">
        <v>13678</v>
      </c>
      <c r="V69" s="80">
        <v>11407</v>
      </c>
      <c r="W69" s="80">
        <v>15061</v>
      </c>
      <c r="X69" s="80">
        <v>4857</v>
      </c>
      <c r="Y69" s="80">
        <v>21094</v>
      </c>
      <c r="Z69" s="80">
        <v>4606</v>
      </c>
      <c r="AA69" s="80">
        <v>4765</v>
      </c>
      <c r="AB69" s="80">
        <v>892</v>
      </c>
      <c r="AC69" s="80">
        <v>0</v>
      </c>
      <c r="AD69" s="80">
        <v>0</v>
      </c>
      <c r="AE69" s="80">
        <v>31438</v>
      </c>
      <c r="AF69" s="80">
        <v>1500</v>
      </c>
      <c r="AG69" s="80">
        <v>7907</v>
      </c>
      <c r="AH69" s="80">
        <v>7415</v>
      </c>
      <c r="AI69" s="80">
        <v>21927</v>
      </c>
      <c r="AJ69" s="80">
        <v>20481</v>
      </c>
      <c r="AK69" s="80">
        <v>16784</v>
      </c>
      <c r="AL69" s="80">
        <v>9243</v>
      </c>
      <c r="AM69" s="80">
        <v>15058</v>
      </c>
      <c r="AN69" s="80">
        <v>7847</v>
      </c>
      <c r="AO69" s="80">
        <v>23604</v>
      </c>
      <c r="AP69" s="80">
        <v>6410</v>
      </c>
      <c r="AQ69" s="80">
        <v>3225</v>
      </c>
      <c r="AR69" s="80">
        <v>3770</v>
      </c>
      <c r="AS69" s="80">
        <v>2880</v>
      </c>
      <c r="AT69" s="80">
        <v>3980</v>
      </c>
      <c r="AU69" s="80">
        <v>12377</v>
      </c>
    </row>
    <row r="70" spans="1:47">
      <c r="A70" s="79" t="s">
        <v>240</v>
      </c>
      <c r="B70" s="80">
        <v>19190</v>
      </c>
      <c r="C70" s="80">
        <v>47313</v>
      </c>
      <c r="D70" s="80">
        <v>36326</v>
      </c>
      <c r="E70" s="80">
        <v>35157</v>
      </c>
      <c r="F70" s="80">
        <v>16686</v>
      </c>
      <c r="G70" s="80">
        <v>1925</v>
      </c>
      <c r="H70" s="80">
        <v>6597</v>
      </c>
      <c r="I70" s="80">
        <v>16123</v>
      </c>
      <c r="J70" s="80">
        <v>12706</v>
      </c>
      <c r="K70" s="80">
        <v>9600</v>
      </c>
      <c r="L70" s="80">
        <v>4878</v>
      </c>
      <c r="M70" s="80">
        <v>1060</v>
      </c>
      <c r="N70" s="80">
        <v>1650</v>
      </c>
      <c r="O70" s="80">
        <v>6532</v>
      </c>
      <c r="P70" s="80">
        <v>3676</v>
      </c>
      <c r="Q70" s="80">
        <v>2349</v>
      </c>
      <c r="R70" s="80">
        <v>3369</v>
      </c>
      <c r="S70" s="80">
        <v>5008</v>
      </c>
      <c r="T70" s="80">
        <v>5620</v>
      </c>
      <c r="U70" s="80">
        <v>14430</v>
      </c>
      <c r="V70" s="80">
        <v>29825</v>
      </c>
      <c r="W70" s="80">
        <v>8380</v>
      </c>
      <c r="X70" s="80">
        <v>5156</v>
      </c>
      <c r="Y70" s="80">
        <v>7417</v>
      </c>
      <c r="Z70" s="80">
        <v>3045</v>
      </c>
      <c r="AA70" s="80">
        <v>3755</v>
      </c>
      <c r="AB70" s="80">
        <v>3039</v>
      </c>
      <c r="AC70" s="80">
        <v>0</v>
      </c>
      <c r="AD70" s="80">
        <v>0</v>
      </c>
      <c r="AE70" s="80">
        <v>0</v>
      </c>
      <c r="AF70" s="80">
        <v>2650</v>
      </c>
      <c r="AG70" s="80">
        <v>475</v>
      </c>
      <c r="AH70" s="80">
        <v>7000</v>
      </c>
      <c r="AI70" s="80">
        <v>9652</v>
      </c>
      <c r="AJ70" s="80">
        <v>24624</v>
      </c>
      <c r="AK70" s="80">
        <v>33027</v>
      </c>
      <c r="AL70" s="80">
        <v>20644</v>
      </c>
      <c r="AM70" s="80">
        <v>24625</v>
      </c>
      <c r="AN70" s="80">
        <v>28978</v>
      </c>
      <c r="AO70" s="80">
        <v>35179</v>
      </c>
      <c r="AP70" s="80">
        <v>30699</v>
      </c>
      <c r="AQ70" s="80">
        <v>43534</v>
      </c>
      <c r="AR70" s="80">
        <v>475</v>
      </c>
      <c r="AS70" s="80">
        <v>5336</v>
      </c>
      <c r="AT70" s="80">
        <v>4157</v>
      </c>
      <c r="AU70" s="80">
        <v>19328</v>
      </c>
    </row>
    <row r="71" spans="1:47">
      <c r="A71" s="79" t="s">
        <v>87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</row>
    <row r="72" spans="1:47">
      <c r="A72" s="79" t="s">
        <v>88</v>
      </c>
      <c r="B72" s="80">
        <v>-31136</v>
      </c>
      <c r="C72" s="80">
        <v>-54187</v>
      </c>
      <c r="D72" s="80">
        <v>-40897</v>
      </c>
      <c r="E72" s="80">
        <v>-62932</v>
      </c>
      <c r="F72" s="80">
        <v>-42603</v>
      </c>
      <c r="G72" s="80">
        <v>-39161</v>
      </c>
      <c r="H72" s="80">
        <v>-30104</v>
      </c>
      <c r="I72" s="80">
        <v>-33344</v>
      </c>
      <c r="J72" s="80">
        <v>-24733</v>
      </c>
      <c r="K72" s="80">
        <v>-38535</v>
      </c>
      <c r="L72" s="80">
        <v>-23203</v>
      </c>
      <c r="M72" s="80">
        <v>-27145</v>
      </c>
      <c r="N72" s="80">
        <v>-11915</v>
      </c>
      <c r="O72" s="80">
        <v>-13837</v>
      </c>
      <c r="P72" s="80">
        <v>-13061</v>
      </c>
      <c r="Q72" s="80">
        <v>-19396</v>
      </c>
      <c r="R72" s="80">
        <v>-12715</v>
      </c>
      <c r="S72" s="80">
        <v>-11432</v>
      </c>
      <c r="T72" s="80">
        <v>-17049</v>
      </c>
      <c r="U72" s="80">
        <v>-20559</v>
      </c>
      <c r="V72" s="80">
        <v>-14128</v>
      </c>
      <c r="W72" s="80">
        <v>-14252</v>
      </c>
      <c r="X72" s="80">
        <v>-10668</v>
      </c>
      <c r="Y72" s="80">
        <v>-17868</v>
      </c>
      <c r="Z72" s="80">
        <v>-11224</v>
      </c>
      <c r="AA72" s="80">
        <v>-7174</v>
      </c>
      <c r="AB72" s="80">
        <v>-7122</v>
      </c>
      <c r="AC72" s="80">
        <v>-25155</v>
      </c>
      <c r="AD72" s="80">
        <v>-22150</v>
      </c>
      <c r="AE72" s="80">
        <v>-18949</v>
      </c>
      <c r="AF72" s="80">
        <v>-14882</v>
      </c>
      <c r="AG72" s="80">
        <v>-13810</v>
      </c>
      <c r="AH72" s="80">
        <v>-10281</v>
      </c>
      <c r="AI72" s="80">
        <v>-16151</v>
      </c>
      <c r="AJ72" s="80">
        <v>-25084</v>
      </c>
      <c r="AK72" s="80">
        <v>-32872</v>
      </c>
      <c r="AL72" s="80">
        <v>-32681</v>
      </c>
      <c r="AM72" s="80">
        <v>-25103</v>
      </c>
      <c r="AN72" s="80">
        <v>-35728</v>
      </c>
      <c r="AO72" s="80">
        <v>-50905</v>
      </c>
      <c r="AP72" s="80">
        <v>-38909</v>
      </c>
      <c r="AQ72" s="80">
        <v>-38870</v>
      </c>
      <c r="AR72" s="80">
        <v>-15729</v>
      </c>
      <c r="AS72" s="80">
        <v>-31027</v>
      </c>
      <c r="AT72" s="80">
        <v>-24016</v>
      </c>
      <c r="AU72" s="80">
        <v>-37629</v>
      </c>
    </row>
    <row r="73" spans="1:47">
      <c r="A73" s="79" t="s">
        <v>241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/>
      <c r="AU73" s="80">
        <v>0</v>
      </c>
    </row>
    <row r="74" spans="1:47">
      <c r="A74" s="79" t="s">
        <v>242</v>
      </c>
      <c r="B74" s="80">
        <v>-95</v>
      </c>
      <c r="C74" s="80">
        <v>19</v>
      </c>
      <c r="D74" s="80">
        <v>-35</v>
      </c>
      <c r="E74" s="80">
        <v>-34</v>
      </c>
      <c r="F74" s="80">
        <v>-31</v>
      </c>
      <c r="G74" s="80">
        <v>-31</v>
      </c>
      <c r="H74" s="80">
        <v>-31</v>
      </c>
      <c r="I74" s="80">
        <v>-31</v>
      </c>
      <c r="J74" s="80">
        <v>-31</v>
      </c>
      <c r="K74" s="80">
        <v>-31</v>
      </c>
      <c r="L74" s="80">
        <v>-31</v>
      </c>
      <c r="M74" s="80">
        <v>-31</v>
      </c>
      <c r="N74" s="80">
        <v>-31</v>
      </c>
      <c r="O74" s="80">
        <v>-31</v>
      </c>
      <c r="P74" s="80">
        <v>-31</v>
      </c>
      <c r="Q74" s="80">
        <v>-31</v>
      </c>
      <c r="R74" s="80">
        <v>-31</v>
      </c>
      <c r="S74" s="80">
        <v>-31</v>
      </c>
      <c r="T74" s="80">
        <v>-31</v>
      </c>
      <c r="U74" s="80">
        <v>-31</v>
      </c>
      <c r="V74" s="80">
        <v>-587</v>
      </c>
      <c r="W74" s="80">
        <v>-668</v>
      </c>
      <c r="X74" s="80">
        <v>-740</v>
      </c>
      <c r="Y74" s="80">
        <v>-559</v>
      </c>
      <c r="Z74" s="80">
        <v>-637</v>
      </c>
      <c r="AA74" s="80">
        <v>-526</v>
      </c>
      <c r="AB74" s="80">
        <v>-599</v>
      </c>
      <c r="AC74" s="80">
        <v>-548</v>
      </c>
      <c r="AD74" s="80">
        <v>-548</v>
      </c>
      <c r="AE74" s="80">
        <v>-468</v>
      </c>
      <c r="AF74" s="80">
        <v>-614</v>
      </c>
      <c r="AG74" s="80">
        <v>-458</v>
      </c>
      <c r="AH74" s="80">
        <v>-378</v>
      </c>
      <c r="AI74" s="80">
        <v>-335</v>
      </c>
      <c r="AJ74" s="80">
        <v>-280</v>
      </c>
      <c r="AK74" s="80">
        <v>-166</v>
      </c>
      <c r="AL74" s="80">
        <v>-220</v>
      </c>
      <c r="AM74" s="80">
        <v>-118</v>
      </c>
      <c r="AN74" s="80">
        <v>-147</v>
      </c>
      <c r="AO74" s="80">
        <v>-138</v>
      </c>
      <c r="AP74" s="80">
        <v>-67</v>
      </c>
      <c r="AQ74" s="80">
        <v>-67</v>
      </c>
      <c r="AR74" s="80">
        <v>-69</v>
      </c>
      <c r="AS74" s="80">
        <v>-350</v>
      </c>
      <c r="AT74" s="80">
        <v>-307</v>
      </c>
      <c r="AU74" s="80">
        <v>-379</v>
      </c>
    </row>
    <row r="75" spans="1:47">
      <c r="A75" s="79" t="s">
        <v>89</v>
      </c>
      <c r="B75" s="80">
        <v>-217</v>
      </c>
      <c r="C75" s="80">
        <v>0</v>
      </c>
      <c r="D75" s="80">
        <v>14</v>
      </c>
      <c r="E75" s="80">
        <v>3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</row>
    <row r="76" spans="1:47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-20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</row>
    <row r="77" spans="1:47">
      <c r="A77" s="79" t="s">
        <v>56</v>
      </c>
      <c r="B77" s="80">
        <v>0</v>
      </c>
      <c r="C77" s="80">
        <v>-6748</v>
      </c>
      <c r="D77" s="80">
        <v>0</v>
      </c>
      <c r="E77" s="80">
        <v>-124</v>
      </c>
      <c r="F77" s="80">
        <v>0</v>
      </c>
      <c r="G77" s="80">
        <v>-1856</v>
      </c>
      <c r="H77" s="80">
        <v>-80</v>
      </c>
      <c r="I77" s="80">
        <v>1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-951</v>
      </c>
      <c r="AF77" s="80">
        <v>0</v>
      </c>
      <c r="AG77" s="80">
        <v>-9210</v>
      </c>
      <c r="AH77" s="80">
        <v>0</v>
      </c>
      <c r="AI77" s="80">
        <v>-12245</v>
      </c>
      <c r="AJ77" s="80">
        <v>-7039</v>
      </c>
      <c r="AK77" s="80">
        <v>-1</v>
      </c>
      <c r="AL77" s="80">
        <v>0</v>
      </c>
      <c r="AM77" s="80">
        <v>-9421</v>
      </c>
      <c r="AN77" s="80">
        <v>-1500</v>
      </c>
      <c r="AO77" s="80">
        <v>-3062</v>
      </c>
      <c r="AP77" s="80">
        <v>0</v>
      </c>
      <c r="AQ77" s="80">
        <v>-5725</v>
      </c>
      <c r="AR77" s="80">
        <v>0</v>
      </c>
      <c r="AS77" s="80">
        <v>0</v>
      </c>
      <c r="AT77" s="80">
        <v>0</v>
      </c>
      <c r="AU77" s="80">
        <v>0</v>
      </c>
    </row>
    <row r="78" spans="1:47">
      <c r="A78" s="79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-31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 s="80"/>
      <c r="AU78" s="80">
        <v>0</v>
      </c>
    </row>
    <row r="79" spans="1:47">
      <c r="A79" s="79" t="s">
        <v>58</v>
      </c>
      <c r="B79" s="80">
        <v>-3315</v>
      </c>
      <c r="C79" s="80">
        <v>-3609</v>
      </c>
      <c r="D79" s="80">
        <v>-2754</v>
      </c>
      <c r="E79" s="80">
        <v>-3293</v>
      </c>
      <c r="F79" s="80">
        <v>-2673</v>
      </c>
      <c r="G79" s="80">
        <v>-2885</v>
      </c>
      <c r="H79" s="80">
        <v>-2122</v>
      </c>
      <c r="I79" s="80">
        <v>-3155</v>
      </c>
      <c r="J79" s="80">
        <v>-2334</v>
      </c>
      <c r="K79" s="80">
        <v>-2871</v>
      </c>
      <c r="L79" s="80">
        <v>-1872</v>
      </c>
      <c r="M79" s="80">
        <v>-2455</v>
      </c>
      <c r="N79" s="80">
        <v>-1458</v>
      </c>
      <c r="O79" s="80">
        <v>-1936</v>
      </c>
      <c r="P79" s="80">
        <v>-1285</v>
      </c>
      <c r="Q79" s="80">
        <v>-1664</v>
      </c>
      <c r="R79" s="80">
        <v>-1237</v>
      </c>
      <c r="S79" s="80">
        <v>-2027</v>
      </c>
      <c r="T79" s="80">
        <v>-1287</v>
      </c>
      <c r="U79" s="80">
        <v>-1749</v>
      </c>
      <c r="V79" s="80">
        <v>-1786</v>
      </c>
      <c r="W79" s="80">
        <v>-2274</v>
      </c>
      <c r="X79" s="80">
        <v>-1461</v>
      </c>
      <c r="Y79" s="80">
        <v>-2111</v>
      </c>
      <c r="Z79" s="80">
        <v>-3077</v>
      </c>
      <c r="AA79" s="80">
        <v>-1649</v>
      </c>
      <c r="AB79" s="80">
        <v>-1591</v>
      </c>
      <c r="AC79" s="80">
        <v>-2255</v>
      </c>
      <c r="AD79" s="80">
        <v>-1946</v>
      </c>
      <c r="AE79" s="80">
        <v>-1986</v>
      </c>
      <c r="AF79" s="80">
        <v>-1497</v>
      </c>
      <c r="AG79" s="80">
        <v>-1178</v>
      </c>
      <c r="AH79" s="80">
        <v>-1056</v>
      </c>
      <c r="AI79" s="80">
        <v>-1510</v>
      </c>
      <c r="AJ79" s="80">
        <v>-1591</v>
      </c>
      <c r="AK79" s="80">
        <v>-2189</v>
      </c>
      <c r="AL79" s="80">
        <v>-2175</v>
      </c>
      <c r="AM79" s="80">
        <v>-3301</v>
      </c>
      <c r="AN79" s="80">
        <v>-4175</v>
      </c>
      <c r="AO79" s="80">
        <v>-5722</v>
      </c>
      <c r="AP79" s="80">
        <v>-3624</v>
      </c>
      <c r="AQ79" s="80">
        <v>-4105</v>
      </c>
      <c r="AR79" s="80">
        <v>-3329</v>
      </c>
      <c r="AS79" s="80">
        <v>-3597</v>
      </c>
      <c r="AT79" s="80">
        <v>-2126</v>
      </c>
      <c r="AU79" s="80">
        <v>-4229</v>
      </c>
    </row>
    <row r="80" spans="1:47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9</v>
      </c>
      <c r="G80" s="80">
        <v>-9</v>
      </c>
      <c r="H80" s="80">
        <v>0</v>
      </c>
      <c r="I80" s="80">
        <v>0</v>
      </c>
      <c r="J80" s="80">
        <v>-7</v>
      </c>
      <c r="K80" s="80">
        <v>7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</row>
    <row r="81" spans="1:47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-3130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/>
      <c r="AU81" s="80">
        <v>0</v>
      </c>
    </row>
    <row r="82" spans="1:47">
      <c r="A82" s="79" t="s">
        <v>61</v>
      </c>
      <c r="B82" s="80">
        <v>0</v>
      </c>
      <c r="C82" s="80">
        <v>85</v>
      </c>
      <c r="D82" s="80">
        <v>-85</v>
      </c>
      <c r="E82" s="80">
        <v>0</v>
      </c>
      <c r="F82" s="80">
        <v>0</v>
      </c>
      <c r="G82" s="80">
        <v>10</v>
      </c>
      <c r="H82" s="80">
        <v>-10</v>
      </c>
      <c r="I82" s="80">
        <v>5</v>
      </c>
      <c r="J82" s="80">
        <v>0</v>
      </c>
      <c r="K82" s="80">
        <v>-15</v>
      </c>
      <c r="L82" s="80">
        <v>-13</v>
      </c>
      <c r="M82" s="80">
        <v>-13</v>
      </c>
      <c r="N82" s="80">
        <v>2</v>
      </c>
      <c r="O82" s="80">
        <v>6</v>
      </c>
      <c r="P82" s="80">
        <v>-8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/>
      <c r="AU82" s="80">
        <v>0</v>
      </c>
    </row>
    <row r="83" spans="1:47">
      <c r="A83" s="83" t="s">
        <v>237</v>
      </c>
      <c r="B83" s="84">
        <v>-10917</v>
      </c>
      <c r="C83" s="84">
        <v>-4334</v>
      </c>
      <c r="D83" s="84">
        <v>11150</v>
      </c>
      <c r="E83" s="84">
        <v>-22773</v>
      </c>
      <c r="F83" s="84">
        <v>-22534</v>
      </c>
      <c r="G83" s="84">
        <v>-18096</v>
      </c>
      <c r="H83" s="84">
        <v>-12611</v>
      </c>
      <c r="I83" s="84">
        <v>-5294</v>
      </c>
      <c r="J83" s="84">
        <v>-7527</v>
      </c>
      <c r="K83" s="84">
        <v>-28405</v>
      </c>
      <c r="L83" s="84">
        <v>-20213</v>
      </c>
      <c r="M83" s="84">
        <v>-11821</v>
      </c>
      <c r="N83" s="84">
        <v>-9814</v>
      </c>
      <c r="O83" s="84">
        <v>-6267</v>
      </c>
      <c r="P83" s="84">
        <v>-10705</v>
      </c>
      <c r="Q83" s="84">
        <v>-8252</v>
      </c>
      <c r="R83" s="84">
        <v>4204</v>
      </c>
      <c r="S83" s="84">
        <v>7381</v>
      </c>
      <c r="T83" s="84">
        <v>-7021</v>
      </c>
      <c r="U83" s="84">
        <v>5769</v>
      </c>
      <c r="V83" s="84">
        <v>24731</v>
      </c>
      <c r="W83" s="84">
        <v>6247</v>
      </c>
      <c r="X83" s="84">
        <v>-2856</v>
      </c>
      <c r="Y83" s="84">
        <v>7973</v>
      </c>
      <c r="Z83" s="84">
        <v>-7283</v>
      </c>
      <c r="AA83" s="84">
        <v>-829</v>
      </c>
      <c r="AB83" s="84">
        <v>-5381</v>
      </c>
      <c r="AC83" s="84">
        <v>-27989</v>
      </c>
      <c r="AD83" s="84">
        <v>-24644</v>
      </c>
      <c r="AE83" s="84">
        <v>9084</v>
      </c>
      <c r="AF83" s="84">
        <v>-12843</v>
      </c>
      <c r="AG83" s="84">
        <v>-16274</v>
      </c>
      <c r="AH83" s="84">
        <v>2700</v>
      </c>
      <c r="AI83" s="84">
        <v>-1792</v>
      </c>
      <c r="AJ83" s="84">
        <v>11111</v>
      </c>
      <c r="AK83" s="84">
        <v>14583</v>
      </c>
      <c r="AL83" s="84">
        <v>-5189</v>
      </c>
      <c r="AM83" s="84">
        <v>1740</v>
      </c>
      <c r="AN83" s="84">
        <v>-4725</v>
      </c>
      <c r="AO83" s="84">
        <v>-1044</v>
      </c>
      <c r="AP83" s="84">
        <v>-5491</v>
      </c>
      <c r="AQ83" s="84">
        <v>-2008</v>
      </c>
      <c r="AR83" s="84">
        <v>-14882</v>
      </c>
      <c r="AS83" s="84">
        <v>-26758</v>
      </c>
      <c r="AT83" s="84">
        <v>-18312</v>
      </c>
      <c r="AU83" s="84">
        <v>-10532</v>
      </c>
    </row>
    <row r="84" spans="1:47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25">
      <c r="A85" s="92" t="s">
        <v>243</v>
      </c>
      <c r="B85" s="80">
        <v>1283</v>
      </c>
      <c r="C85" s="80">
        <v>-2679</v>
      </c>
      <c r="D85" s="80">
        <v>-1312</v>
      </c>
      <c r="E85" s="80">
        <v>6033</v>
      </c>
      <c r="F85" s="80">
        <v>-5051</v>
      </c>
      <c r="G85" s="80">
        <v>-1322</v>
      </c>
      <c r="H85" s="80">
        <v>840</v>
      </c>
      <c r="I85" s="80">
        <v>3112</v>
      </c>
      <c r="J85" s="80">
        <v>7102</v>
      </c>
      <c r="K85" s="80">
        <v>-5428</v>
      </c>
      <c r="L85" s="80">
        <v>2116</v>
      </c>
      <c r="M85" s="80">
        <v>701</v>
      </c>
      <c r="N85" s="80">
        <v>-1077</v>
      </c>
      <c r="O85" s="80">
        <v>-3382</v>
      </c>
      <c r="P85" s="80">
        <v>1682</v>
      </c>
      <c r="Q85" s="80">
        <v>-2994</v>
      </c>
      <c r="R85" s="80">
        <v>8558</v>
      </c>
      <c r="S85" s="80">
        <v>-7594</v>
      </c>
      <c r="T85" s="80">
        <v>-2300</v>
      </c>
      <c r="U85" s="80">
        <v>893</v>
      </c>
      <c r="V85" s="80">
        <v>2650</v>
      </c>
      <c r="W85" s="80">
        <v>-900</v>
      </c>
      <c r="X85" s="80">
        <v>2327</v>
      </c>
      <c r="Y85" s="80">
        <v>6824</v>
      </c>
      <c r="Z85" s="80">
        <v>-3327</v>
      </c>
      <c r="AA85" s="80">
        <v>15894</v>
      </c>
      <c r="AB85" s="80">
        <v>2821</v>
      </c>
      <c r="AC85" s="80">
        <v>-6258</v>
      </c>
      <c r="AD85" s="80">
        <v>2280</v>
      </c>
      <c r="AE85" s="80">
        <v>8265</v>
      </c>
      <c r="AF85" s="80">
        <v>-7472</v>
      </c>
      <c r="AG85" s="80">
        <v>-9450</v>
      </c>
      <c r="AH85" s="80">
        <v>-7434</v>
      </c>
      <c r="AI85" s="80">
        <v>-2298</v>
      </c>
      <c r="AJ85" s="80">
        <v>-605</v>
      </c>
      <c r="AK85" s="80">
        <v>1093</v>
      </c>
      <c r="AL85" s="80">
        <v>-1245</v>
      </c>
      <c r="AM85" s="80">
        <v>217</v>
      </c>
      <c r="AN85" s="80">
        <v>-1865</v>
      </c>
      <c r="AO85" s="80">
        <v>-604</v>
      </c>
      <c r="AP85" s="80">
        <v>923</v>
      </c>
      <c r="AQ85" s="80">
        <v>-608</v>
      </c>
      <c r="AR85" s="80">
        <v>6797</v>
      </c>
      <c r="AS85" s="80">
        <v>-3640</v>
      </c>
      <c r="AT85" s="80">
        <v>1367</v>
      </c>
      <c r="AU85" s="80">
        <v>-4704</v>
      </c>
    </row>
    <row r="86" spans="1:47">
      <c r="A86" s="93" t="s">
        <v>90</v>
      </c>
      <c r="B86" s="94">
        <v>243</v>
      </c>
      <c r="C86" s="94">
        <v>-190</v>
      </c>
      <c r="D86" s="94">
        <v>-1419</v>
      </c>
      <c r="E86" s="94">
        <v>-133</v>
      </c>
      <c r="F86" s="94">
        <v>-289</v>
      </c>
      <c r="G86" s="94">
        <v>-195</v>
      </c>
      <c r="H86" s="94">
        <v>-682</v>
      </c>
      <c r="I86" s="94">
        <v>-258</v>
      </c>
      <c r="J86" s="94">
        <v>175</v>
      </c>
      <c r="K86" s="94">
        <v>81</v>
      </c>
      <c r="L86" s="94">
        <v>74</v>
      </c>
      <c r="M86" s="94">
        <v>-375</v>
      </c>
      <c r="N86" s="94">
        <v>82</v>
      </c>
      <c r="O86" s="94">
        <v>14</v>
      </c>
      <c r="P86" s="94">
        <v>340</v>
      </c>
      <c r="Q86" s="94">
        <v>264</v>
      </c>
      <c r="R86" s="94">
        <v>135</v>
      </c>
      <c r="S86" s="94">
        <v>-465</v>
      </c>
      <c r="T86" s="94">
        <v>-261</v>
      </c>
      <c r="U86" s="94">
        <v>-111</v>
      </c>
      <c r="V86" s="94">
        <v>249</v>
      </c>
      <c r="W86" s="94">
        <v>45</v>
      </c>
      <c r="X86" s="94">
        <v>-471</v>
      </c>
      <c r="Y86" s="94">
        <v>-300</v>
      </c>
      <c r="Z86" s="94">
        <v>-1025</v>
      </c>
      <c r="AA86" s="94">
        <v>415</v>
      </c>
      <c r="AB86" s="94">
        <v>859</v>
      </c>
      <c r="AC86" s="94">
        <v>1893</v>
      </c>
      <c r="AD86" s="94">
        <v>-377</v>
      </c>
      <c r="AE86" s="94">
        <v>-263</v>
      </c>
      <c r="AF86" s="94">
        <v>-2181</v>
      </c>
      <c r="AG86" s="94">
        <v>-2160</v>
      </c>
      <c r="AH86" s="94">
        <v>751</v>
      </c>
      <c r="AI86" s="94">
        <v>-1617</v>
      </c>
      <c r="AJ86" s="94">
        <v>-399</v>
      </c>
      <c r="AK86" s="94">
        <v>-219</v>
      </c>
      <c r="AL86" s="94">
        <v>393</v>
      </c>
      <c r="AM86" s="94">
        <v>1</v>
      </c>
      <c r="AN86" s="94">
        <v>-279</v>
      </c>
      <c r="AO86" s="94">
        <v>207</v>
      </c>
      <c r="AP86" s="94">
        <v>-192</v>
      </c>
      <c r="AQ86" s="94">
        <v>-217</v>
      </c>
      <c r="AR86" s="94">
        <v>223</v>
      </c>
      <c r="AS86" s="94">
        <v>-782</v>
      </c>
      <c r="AT86" s="80"/>
      <c r="AU86" s="80">
        <v>0</v>
      </c>
    </row>
    <row r="87" spans="1:47">
      <c r="A87" s="95" t="s">
        <v>90</v>
      </c>
      <c r="B87" s="80">
        <v>243</v>
      </c>
      <c r="C87" s="80">
        <v>-190</v>
      </c>
      <c r="D87" s="80">
        <v>-1419</v>
      </c>
      <c r="E87" s="80">
        <v>-133</v>
      </c>
      <c r="F87" s="80">
        <v>-289</v>
      </c>
      <c r="G87" s="80">
        <v>-195</v>
      </c>
      <c r="H87" s="80">
        <v>-682</v>
      </c>
      <c r="I87" s="80">
        <v>-258</v>
      </c>
      <c r="J87" s="80">
        <v>175</v>
      </c>
      <c r="K87" s="80">
        <v>81</v>
      </c>
      <c r="L87" s="80">
        <v>74</v>
      </c>
      <c r="M87" s="80">
        <v>-375</v>
      </c>
      <c r="N87" s="80">
        <v>82</v>
      </c>
      <c r="O87" s="80">
        <v>14</v>
      </c>
      <c r="P87" s="80">
        <v>340</v>
      </c>
      <c r="Q87" s="80">
        <v>264</v>
      </c>
      <c r="R87" s="80">
        <v>135</v>
      </c>
      <c r="S87" s="80">
        <v>-465</v>
      </c>
      <c r="T87" s="80">
        <v>-261</v>
      </c>
      <c r="U87" s="80">
        <v>-111</v>
      </c>
      <c r="V87" s="80">
        <v>249</v>
      </c>
      <c r="W87" s="80">
        <v>45</v>
      </c>
      <c r="X87" s="80">
        <v>-471</v>
      </c>
      <c r="Y87" s="80">
        <v>-300</v>
      </c>
      <c r="Z87" s="80">
        <v>-1025</v>
      </c>
      <c r="AA87" s="80">
        <v>415</v>
      </c>
      <c r="AB87" s="80">
        <v>859</v>
      </c>
      <c r="AC87" s="80">
        <v>1893</v>
      </c>
      <c r="AD87" s="80">
        <v>-377</v>
      </c>
      <c r="AE87" s="80">
        <v>-263</v>
      </c>
      <c r="AF87" s="80">
        <v>-2181</v>
      </c>
      <c r="AG87" s="80">
        <v>-2160</v>
      </c>
      <c r="AH87" s="80">
        <v>751</v>
      </c>
      <c r="AI87" s="80">
        <v>-1617</v>
      </c>
      <c r="AJ87" s="80">
        <v>-399</v>
      </c>
      <c r="AK87" s="80">
        <v>-219</v>
      </c>
      <c r="AL87" s="80">
        <v>393</v>
      </c>
      <c r="AM87" s="80">
        <v>1</v>
      </c>
      <c r="AN87" s="80">
        <v>-279</v>
      </c>
      <c r="AO87" s="80">
        <v>207</v>
      </c>
      <c r="AP87" s="80">
        <v>-192</v>
      </c>
      <c r="AQ87" s="80">
        <v>-217</v>
      </c>
      <c r="AR87" s="80">
        <v>223</v>
      </c>
      <c r="AS87" s="80">
        <v>-782</v>
      </c>
      <c r="AT87" s="80">
        <v>566</v>
      </c>
      <c r="AU87" s="80">
        <v>-152</v>
      </c>
    </row>
    <row r="88" spans="1:47">
      <c r="A88" s="83" t="s">
        <v>244</v>
      </c>
      <c r="B88" s="84">
        <v>1526</v>
      </c>
      <c r="C88" s="84">
        <v>-2869</v>
      </c>
      <c r="D88" s="84">
        <v>-2731</v>
      </c>
      <c r="E88" s="84">
        <v>5900</v>
      </c>
      <c r="F88" s="84">
        <v>-5340</v>
      </c>
      <c r="G88" s="84">
        <v>-1517</v>
      </c>
      <c r="H88" s="84">
        <v>158</v>
      </c>
      <c r="I88" s="84">
        <v>2854</v>
      </c>
      <c r="J88" s="84">
        <v>7277</v>
      </c>
      <c r="K88" s="84">
        <v>-5347</v>
      </c>
      <c r="L88" s="84">
        <v>2190</v>
      </c>
      <c r="M88" s="84">
        <v>326</v>
      </c>
      <c r="N88" s="84">
        <v>-995</v>
      </c>
      <c r="O88" s="84">
        <v>-3368</v>
      </c>
      <c r="P88" s="84">
        <v>2022</v>
      </c>
      <c r="Q88" s="84">
        <v>-2730</v>
      </c>
      <c r="R88" s="84">
        <v>8693</v>
      </c>
      <c r="S88" s="84">
        <v>-8059</v>
      </c>
      <c r="T88" s="84">
        <v>-2561</v>
      </c>
      <c r="U88" s="84">
        <v>782</v>
      </c>
      <c r="V88" s="84">
        <v>2899</v>
      </c>
      <c r="W88" s="84">
        <v>-855</v>
      </c>
      <c r="X88" s="84">
        <v>1856</v>
      </c>
      <c r="Y88" s="84">
        <v>6524</v>
      </c>
      <c r="Z88" s="84">
        <v>-4352</v>
      </c>
      <c r="AA88" s="84">
        <v>16309</v>
      </c>
      <c r="AB88" s="84">
        <v>3680</v>
      </c>
      <c r="AC88" s="84">
        <v>-4365</v>
      </c>
      <c r="AD88" s="84">
        <v>1903</v>
      </c>
      <c r="AE88" s="84">
        <v>8002</v>
      </c>
      <c r="AF88" s="84">
        <v>-9653</v>
      </c>
      <c r="AG88" s="84">
        <v>-11610</v>
      </c>
      <c r="AH88" s="84">
        <v>-6683</v>
      </c>
      <c r="AI88" s="84">
        <v>-3915</v>
      </c>
      <c r="AJ88" s="84">
        <v>-1004</v>
      </c>
      <c r="AK88" s="84">
        <v>874</v>
      </c>
      <c r="AL88" s="84">
        <v>-852</v>
      </c>
      <c r="AM88" s="84">
        <v>218</v>
      </c>
      <c r="AN88" s="84">
        <v>-2144</v>
      </c>
      <c r="AO88" s="84">
        <v>-397</v>
      </c>
      <c r="AP88" s="84">
        <v>731</v>
      </c>
      <c r="AQ88" s="84">
        <v>-825</v>
      </c>
      <c r="AR88" s="84">
        <v>7020</v>
      </c>
      <c r="AS88" s="84">
        <v>-4422</v>
      </c>
      <c r="AT88" s="84">
        <v>1933</v>
      </c>
      <c r="AU88" s="84">
        <v>-4856</v>
      </c>
    </row>
    <row r="89" spans="1:47">
      <c r="A89" s="92" t="s">
        <v>245</v>
      </c>
      <c r="B89" s="80">
        <v>10512</v>
      </c>
      <c r="C89" s="80">
        <v>0</v>
      </c>
      <c r="D89" s="80">
        <v>0</v>
      </c>
      <c r="E89" s="80">
        <v>0</v>
      </c>
      <c r="F89" s="80">
        <v>12338</v>
      </c>
      <c r="G89" s="80">
        <v>0</v>
      </c>
      <c r="H89" s="80">
        <v>0</v>
      </c>
      <c r="I89" s="80">
        <v>0</v>
      </c>
      <c r="J89" s="80">
        <v>8493</v>
      </c>
      <c r="K89" s="80">
        <v>0</v>
      </c>
      <c r="L89" s="80">
        <v>0</v>
      </c>
      <c r="M89" s="80">
        <v>0</v>
      </c>
      <c r="N89" s="80">
        <v>12939</v>
      </c>
      <c r="O89" s="80">
        <v>0</v>
      </c>
      <c r="P89" s="80">
        <v>0</v>
      </c>
      <c r="Q89" s="80">
        <v>0</v>
      </c>
      <c r="R89" s="80">
        <v>7868</v>
      </c>
      <c r="S89" s="80">
        <v>0</v>
      </c>
      <c r="T89" s="80">
        <v>0</v>
      </c>
      <c r="U89" s="80">
        <v>0</v>
      </c>
      <c r="V89" s="80">
        <v>6723</v>
      </c>
      <c r="W89" s="80">
        <v>0</v>
      </c>
      <c r="X89" s="80">
        <v>0</v>
      </c>
      <c r="Y89" s="80">
        <v>0</v>
      </c>
      <c r="Z89" s="80">
        <v>17147</v>
      </c>
      <c r="AA89" s="80">
        <v>0</v>
      </c>
      <c r="AB89" s="80">
        <v>0</v>
      </c>
      <c r="AC89" s="80">
        <v>0</v>
      </c>
      <c r="AD89" s="80">
        <v>28419</v>
      </c>
      <c r="AE89" s="80">
        <v>0</v>
      </c>
      <c r="AF89" s="80">
        <v>0</v>
      </c>
      <c r="AG89" s="80">
        <v>0</v>
      </c>
      <c r="AH89" s="80">
        <v>17061</v>
      </c>
      <c r="AI89" s="80">
        <v>0</v>
      </c>
      <c r="AJ89" s="80">
        <v>0</v>
      </c>
      <c r="AK89" s="80">
        <v>0</v>
      </c>
      <c r="AL89" s="80">
        <v>6333</v>
      </c>
      <c r="AM89" s="80">
        <v>0</v>
      </c>
      <c r="AN89" s="80">
        <v>0</v>
      </c>
      <c r="AO89" s="80">
        <v>0</v>
      </c>
      <c r="AP89" s="80">
        <v>3158</v>
      </c>
      <c r="AQ89" s="80">
        <v>0</v>
      </c>
      <c r="AR89" s="80">
        <v>0</v>
      </c>
      <c r="AS89" s="80">
        <v>0</v>
      </c>
      <c r="AT89" s="80">
        <f>+'SKC cons-BS'!AS5</f>
        <v>5662</v>
      </c>
      <c r="AU89" s="80">
        <v>0</v>
      </c>
    </row>
    <row r="90" spans="1:47">
      <c r="A90" s="83" t="s">
        <v>0</v>
      </c>
      <c r="B90" s="84">
        <v>12038</v>
      </c>
      <c r="C90" s="84">
        <v>-2869</v>
      </c>
      <c r="D90" s="84">
        <v>-2731</v>
      </c>
      <c r="E90" s="84">
        <v>5900</v>
      </c>
      <c r="F90" s="84">
        <v>6998</v>
      </c>
      <c r="G90" s="84">
        <v>-1517</v>
      </c>
      <c r="H90" s="84">
        <v>158</v>
      </c>
      <c r="I90" s="84">
        <v>2854</v>
      </c>
      <c r="J90" s="84">
        <v>15770</v>
      </c>
      <c r="K90" s="84">
        <v>-5347</v>
      </c>
      <c r="L90" s="84">
        <v>2190</v>
      </c>
      <c r="M90" s="84">
        <v>326</v>
      </c>
      <c r="N90" s="84">
        <v>11944</v>
      </c>
      <c r="O90" s="84">
        <v>-3368</v>
      </c>
      <c r="P90" s="84">
        <v>2022</v>
      </c>
      <c r="Q90" s="84">
        <v>-2730</v>
      </c>
      <c r="R90" s="84">
        <v>16561</v>
      </c>
      <c r="S90" s="84">
        <v>-8059</v>
      </c>
      <c r="T90" s="84">
        <v>-2561</v>
      </c>
      <c r="U90" s="84">
        <v>782</v>
      </c>
      <c r="V90" s="84">
        <v>9622</v>
      </c>
      <c r="W90" s="84">
        <v>-855</v>
      </c>
      <c r="X90" s="84">
        <v>1856</v>
      </c>
      <c r="Y90" s="84">
        <v>6524</v>
      </c>
      <c r="Z90" s="84">
        <v>12795</v>
      </c>
      <c r="AA90" s="84">
        <v>16309</v>
      </c>
      <c r="AB90" s="84">
        <v>3680</v>
      </c>
      <c r="AC90" s="84">
        <v>-4365</v>
      </c>
      <c r="AD90" s="84">
        <v>30322</v>
      </c>
      <c r="AE90" s="84">
        <v>8002</v>
      </c>
      <c r="AF90" s="84">
        <v>-9653</v>
      </c>
      <c r="AG90" s="84">
        <v>-11610</v>
      </c>
      <c r="AH90" s="84">
        <v>10378</v>
      </c>
      <c r="AI90" s="84">
        <v>-3915</v>
      </c>
      <c r="AJ90" s="84">
        <v>-1004</v>
      </c>
      <c r="AK90" s="84">
        <v>874</v>
      </c>
      <c r="AL90" s="84">
        <v>5481</v>
      </c>
      <c r="AM90" s="84">
        <v>218</v>
      </c>
      <c r="AN90" s="84">
        <v>-2144</v>
      </c>
      <c r="AO90" s="84">
        <v>-397</v>
      </c>
      <c r="AP90" s="84">
        <v>3889</v>
      </c>
      <c r="AQ90" s="84">
        <v>-825</v>
      </c>
      <c r="AR90" s="84">
        <v>7020</v>
      </c>
      <c r="AS90" s="84">
        <v>-4422</v>
      </c>
      <c r="AT90" s="84">
        <v>7595</v>
      </c>
      <c r="AU90" s="84">
        <v>-4856</v>
      </c>
    </row>
    <row r="92" spans="1:47">
      <c r="B92" s="163">
        <f t="shared" ref="B92:AU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0</v>
      </c>
      <c r="O92" s="163">
        <f t="shared" si="0"/>
        <v>0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>+SUM(AU5:AU11,AU13:AU19,AU21:AU29,AU33:AU58,AU62:AU67,AU69:AU82)+AU87-AU88+AU4+AU12-AU20+AU30+AU59+AU83-AU85</f>
        <v>0</v>
      </c>
    </row>
  </sheetData>
  <phoneticPr fontId="5" type="noConversion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83A-4119-4803-BF7E-BFDE5289B587}">
  <dimension ref="A1:AW145"/>
  <sheetViews>
    <sheetView zoomScale="89" workbookViewId="0">
      <pane xSplit="1" ySplit="1" topLeftCell="AM2" activePane="bottomRight" state="frozen"/>
      <selection pane="topRight" activeCell="B1" sqref="B1"/>
      <selection pane="bottomLeft" activeCell="A2" sqref="A2"/>
      <selection pane="bottomRight" activeCell="AS5" sqref="AS5"/>
    </sheetView>
  </sheetViews>
  <sheetFormatPr baseColWidth="10" defaultRowHeight="14.5"/>
  <cols>
    <col min="1" max="1" width="63.54296875" customWidth="1"/>
    <col min="2" max="2" width="13.1796875" bestFit="1" customWidth="1"/>
    <col min="3" max="3" width="14" bestFit="1" customWidth="1"/>
    <col min="4" max="4" width="13.7265625" customWidth="1"/>
    <col min="5" max="5" width="14.26953125" customWidth="1"/>
    <col min="6" max="6" width="13.1796875" bestFit="1" customWidth="1"/>
    <col min="7" max="7" width="14" bestFit="1" customWidth="1"/>
    <col min="8" max="8" width="13.7265625" customWidth="1"/>
    <col min="9" max="9" width="14.26953125" customWidth="1"/>
    <col min="10" max="10" width="14" bestFit="1" customWidth="1"/>
    <col min="11" max="11" width="13.7265625" customWidth="1"/>
    <col min="12" max="12" width="14.26953125" customWidth="1"/>
    <col min="13" max="13" width="13.1796875" bestFit="1" customWidth="1"/>
    <col min="14" max="14" width="13.7265625" customWidth="1"/>
    <col min="15" max="15" width="14.26953125" customWidth="1"/>
    <col min="16" max="16" width="13.1796875" bestFit="1" customWidth="1"/>
    <col min="17" max="17" width="14" bestFit="1" customWidth="1"/>
    <col min="18" max="18" width="14.26953125" customWidth="1"/>
    <col min="19" max="19" width="13.1796875" bestFit="1" customWidth="1"/>
    <col min="20" max="20" width="14" bestFit="1" customWidth="1"/>
    <col min="21" max="21" width="13.7265625" customWidth="1"/>
    <col min="22" max="22" width="13.1796875" bestFit="1" customWidth="1"/>
    <col min="23" max="23" width="14" bestFit="1" customWidth="1"/>
    <col min="24" max="24" width="13.7265625" customWidth="1"/>
    <col min="25" max="25" width="14.26953125" customWidth="1"/>
    <col min="26" max="26" width="14" bestFit="1" customWidth="1"/>
    <col min="27" max="27" width="13.7265625" customWidth="1"/>
    <col min="28" max="28" width="14.26953125" customWidth="1"/>
    <col min="29" max="29" width="13.1796875" bestFit="1" customWidth="1"/>
    <col min="30" max="30" width="13.7265625" customWidth="1"/>
    <col min="31" max="31" width="14.26953125" customWidth="1"/>
    <col min="32" max="32" width="13.1796875" bestFit="1" customWidth="1"/>
    <col min="33" max="33" width="14" bestFit="1" customWidth="1"/>
    <col min="34" max="34" width="14.26953125" customWidth="1"/>
    <col min="35" max="35" width="13.1796875" bestFit="1" customWidth="1"/>
    <col min="36" max="36" width="14" bestFit="1" customWidth="1"/>
    <col min="37" max="37" width="13.7265625" customWidth="1"/>
    <col min="38" max="38" width="13.1796875" bestFit="1" customWidth="1"/>
    <col min="39" max="39" width="14" bestFit="1" customWidth="1"/>
    <col min="40" max="40" width="13.7265625" customWidth="1"/>
    <col min="41" max="41" width="14.26953125" customWidth="1"/>
    <col min="42" max="42" width="14" bestFit="1" customWidth="1"/>
    <col min="43" max="47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49">
      <c r="A3" s="7" t="s">
        <v>168</v>
      </c>
      <c r="B3" s="17"/>
      <c r="F3" s="17"/>
      <c r="M3" s="17"/>
      <c r="P3" s="17"/>
      <c r="S3" s="17"/>
      <c r="V3" s="17"/>
      <c r="AC3" s="17"/>
      <c r="AF3" s="17"/>
      <c r="AI3" s="17"/>
      <c r="AL3" s="17"/>
    </row>
    <row r="4" spans="1:49">
      <c r="A4" s="7" t="s">
        <v>169</v>
      </c>
      <c r="B4" s="17"/>
      <c r="F4" s="17"/>
      <c r="M4" s="17"/>
      <c r="P4" s="17"/>
      <c r="S4" s="17"/>
      <c r="V4" s="17"/>
      <c r="AC4" s="17"/>
      <c r="AF4" s="17"/>
      <c r="AI4" s="17"/>
      <c r="AL4" s="17"/>
    </row>
    <row r="5" spans="1:49">
      <c r="A5" s="97" t="s">
        <v>170</v>
      </c>
      <c r="B5" s="9">
        <v>9161.8890380637913</v>
      </c>
      <c r="C5" s="9">
        <v>10420.628889853813</v>
      </c>
      <c r="D5" s="9">
        <v>6831.9799072127098</v>
      </c>
      <c r="E5" s="9">
        <v>8322.7853316852088</v>
      </c>
      <c r="F5" s="9">
        <v>10478.502346069137</v>
      </c>
      <c r="G5" s="9">
        <v>19832.42207060591</v>
      </c>
      <c r="H5" s="9">
        <v>4031.9741813602013</v>
      </c>
      <c r="I5" s="9">
        <v>6638.481468964741</v>
      </c>
      <c r="J5" s="9">
        <v>5259.9955210510607</v>
      </c>
      <c r="K5" s="9">
        <v>6870.1679846379484</v>
      </c>
      <c r="L5" s="9">
        <v>3905.6806783988332</v>
      </c>
      <c r="M5" s="9">
        <v>3285.4466966406262</v>
      </c>
      <c r="N5" s="9">
        <v>3881.8561079566848</v>
      </c>
      <c r="O5" s="9">
        <v>5454.9233015700975</v>
      </c>
      <c r="P5" s="9">
        <v>5292.7891774959635</v>
      </c>
      <c r="Q5" s="9">
        <v>5611.7286808968283</v>
      </c>
      <c r="R5" s="9">
        <v>5798.0382743436085</v>
      </c>
      <c r="S5" s="9">
        <v>8320.9671227407434</v>
      </c>
      <c r="T5" s="9">
        <v>7904.3078646921658</v>
      </c>
      <c r="U5" s="9">
        <v>6273.2904414410523</v>
      </c>
      <c r="V5" s="9">
        <v>15119.34033867331</v>
      </c>
      <c r="W5" s="9">
        <v>20327.235514981963</v>
      </c>
      <c r="X5" s="9">
        <v>11437.605910382994</v>
      </c>
      <c r="Y5" s="9">
        <v>5706.7045970563877</v>
      </c>
      <c r="Z5" s="9">
        <v>18661.570601974108</v>
      </c>
      <c r="AA5" s="9">
        <v>4948.3141141945616</v>
      </c>
      <c r="AB5" s="9">
        <v>6800.1459113112987</v>
      </c>
      <c r="AC5" s="9">
        <v>15561.625993389127</v>
      </c>
      <c r="AD5" s="9">
        <v>4297.9953450998864</v>
      </c>
      <c r="AE5" s="9">
        <v>11797.658568758932</v>
      </c>
      <c r="AF5" s="9">
        <v>34862.624707476294</v>
      </c>
      <c r="AG5" s="9">
        <v>34716.422592903902</v>
      </c>
      <c r="AH5" s="9">
        <v>12768.23904160004</v>
      </c>
      <c r="AI5" s="9">
        <v>11721.029310788774</v>
      </c>
      <c r="AJ5" s="9">
        <v>40315.060818128804</v>
      </c>
      <c r="AK5" s="9">
        <v>9272.5621012782467</v>
      </c>
      <c r="AL5" s="9">
        <v>16217.941321592592</v>
      </c>
      <c r="AM5" s="9">
        <v>24752.540977471748</v>
      </c>
      <c r="AN5" s="9">
        <v>16733.923626619027</v>
      </c>
      <c r="AO5" s="9">
        <v>18228.375820868296</v>
      </c>
      <c r="AP5" s="9">
        <v>12347.486528608244</v>
      </c>
      <c r="AQ5" s="9">
        <v>17356.84075650719</v>
      </c>
      <c r="AR5" s="9">
        <v>19370.171998930578</v>
      </c>
      <c r="AS5" s="9">
        <v>11049.620657126226</v>
      </c>
      <c r="AT5" s="9">
        <v>26400.281196554293</v>
      </c>
      <c r="AU5" s="9">
        <v>5560.8986308414223</v>
      </c>
    </row>
    <row r="6" spans="1:49">
      <c r="A6" s="97" t="s">
        <v>1</v>
      </c>
      <c r="B6" s="9">
        <v>0</v>
      </c>
      <c r="C6" s="9">
        <v>0</v>
      </c>
      <c r="D6" s="9">
        <v>0</v>
      </c>
      <c r="E6" s="9">
        <v>0</v>
      </c>
      <c r="F6" s="9">
        <v>121.2343196399502</v>
      </c>
      <c r="G6" s="9">
        <v>24.22227090635954</v>
      </c>
      <c r="H6" s="9">
        <v>0</v>
      </c>
      <c r="I6" s="9">
        <v>0</v>
      </c>
      <c r="J6" s="9">
        <v>0</v>
      </c>
      <c r="K6" s="9">
        <v>0</v>
      </c>
      <c r="L6" s="9">
        <v>709.53010546791893</v>
      </c>
      <c r="M6" s="9">
        <v>1523.6873945061018</v>
      </c>
      <c r="N6" s="9">
        <v>2454.1846770185398</v>
      </c>
      <c r="O6" s="9">
        <v>1969.4982613015402</v>
      </c>
      <c r="P6" s="9">
        <v>1387.169438653144</v>
      </c>
      <c r="Q6" s="9">
        <v>1039.5551705080138</v>
      </c>
      <c r="R6" s="9">
        <v>1009.0222825547132</v>
      </c>
      <c r="S6" s="9">
        <v>837.69598132706801</v>
      </c>
      <c r="T6" s="9">
        <v>477.67481299778933</v>
      </c>
      <c r="U6" s="9">
        <v>172.82122141140235</v>
      </c>
      <c r="V6" s="9">
        <v>31.594771049179847</v>
      </c>
      <c r="W6" s="9">
        <v>3.494073474195686</v>
      </c>
      <c r="X6" s="9">
        <v>30.587330577717964</v>
      </c>
      <c r="Y6" s="9">
        <v>0</v>
      </c>
      <c r="Z6" s="9">
        <v>861.40394117578023</v>
      </c>
      <c r="AA6" s="9">
        <v>0</v>
      </c>
      <c r="AB6" s="9">
        <v>0</v>
      </c>
      <c r="AC6" s="9">
        <v>0</v>
      </c>
      <c r="AD6" s="9">
        <v>0</v>
      </c>
      <c r="AE6" s="9">
        <v>161.59585577662966</v>
      </c>
      <c r="AF6" s="9">
        <v>1099.9815248183274</v>
      </c>
      <c r="AG6" s="9">
        <v>1295.491837242065</v>
      </c>
      <c r="AH6" s="9">
        <v>93.999847711870856</v>
      </c>
      <c r="AI6" s="9">
        <v>1385.042056475839</v>
      </c>
      <c r="AJ6" s="9">
        <v>700.24056485878532</v>
      </c>
      <c r="AK6" s="9">
        <v>0</v>
      </c>
      <c r="AL6" s="9">
        <v>0</v>
      </c>
      <c r="AM6" s="9">
        <v>109.79218122396028</v>
      </c>
      <c r="AN6" s="9">
        <v>836.67597141581064</v>
      </c>
      <c r="AO6" s="9">
        <v>4.5124954396205768</v>
      </c>
      <c r="AP6" s="9">
        <v>815.26825640973402</v>
      </c>
      <c r="AQ6" s="9">
        <v>1804.5290890992651</v>
      </c>
      <c r="AR6" s="9">
        <v>804.02259156937885</v>
      </c>
      <c r="AS6" s="9">
        <v>1655.0468659053047</v>
      </c>
      <c r="AT6" s="9">
        <v>821.61646049083481</v>
      </c>
      <c r="AU6" s="9">
        <v>536.93514173683877</v>
      </c>
    </row>
    <row r="7" spans="1:49">
      <c r="A7" s="97" t="s">
        <v>171</v>
      </c>
      <c r="B7" s="9">
        <v>146.08294930875579</v>
      </c>
      <c r="C7" s="9">
        <v>126.78933275437834</v>
      </c>
      <c r="D7" s="9">
        <v>137.78578819131536</v>
      </c>
      <c r="E7" s="9">
        <v>132.70374948496087</v>
      </c>
      <c r="F7" s="9">
        <v>266.4990902997223</v>
      </c>
      <c r="G7" s="9">
        <v>263.73466449674515</v>
      </c>
      <c r="H7" s="9">
        <v>269.95076711701398</v>
      </c>
      <c r="I7" s="9">
        <v>246.65990762645038</v>
      </c>
      <c r="J7" s="9">
        <v>188.81457151388474</v>
      </c>
      <c r="K7" s="9">
        <v>184.82090206692169</v>
      </c>
      <c r="L7" s="9">
        <v>202.10479924622354</v>
      </c>
      <c r="M7" s="9">
        <v>138.14360613619729</v>
      </c>
      <c r="N7" s="9">
        <v>134.10244438754762</v>
      </c>
      <c r="O7" s="9">
        <v>177.39390928660677</v>
      </c>
      <c r="P7" s="9">
        <v>155.51079272020442</v>
      </c>
      <c r="Q7" s="9">
        <v>153.69322000985855</v>
      </c>
      <c r="R7" s="9">
        <v>151.6422209714267</v>
      </c>
      <c r="S7" s="9">
        <v>176.40392500115169</v>
      </c>
      <c r="T7" s="9">
        <v>220.705005905333</v>
      </c>
      <c r="U7" s="9">
        <v>254.39497963354779</v>
      </c>
      <c r="V7" s="9">
        <v>245.18149529129147</v>
      </c>
      <c r="W7" s="9">
        <v>231.23610395347126</v>
      </c>
      <c r="X7" s="9">
        <v>188.62004092226144</v>
      </c>
      <c r="Y7" s="9">
        <v>213.20351523893473</v>
      </c>
      <c r="Z7" s="9">
        <v>142.21917068647818</v>
      </c>
      <c r="AA7" s="9">
        <v>160.82826979043628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</row>
    <row r="8" spans="1:49">
      <c r="A8" s="97" t="s">
        <v>2</v>
      </c>
      <c r="B8" s="9">
        <v>191047.05903697523</v>
      </c>
      <c r="C8" s="9">
        <v>187914.99493414385</v>
      </c>
      <c r="D8" s="9">
        <v>178011.50328760722</v>
      </c>
      <c r="E8" s="9">
        <v>173549.7618459003</v>
      </c>
      <c r="F8" s="9">
        <v>165958.30699990422</v>
      </c>
      <c r="G8" s="9">
        <v>159708.65673510268</v>
      </c>
      <c r="H8" s="9">
        <v>173498.08363865354</v>
      </c>
      <c r="I8" s="9">
        <v>181652.65292328491</v>
      </c>
      <c r="J8" s="9">
        <v>207578.22036428787</v>
      </c>
      <c r="K8" s="9">
        <v>194376.49424679074</v>
      </c>
      <c r="L8" s="9">
        <v>219735.3682258898</v>
      </c>
      <c r="M8" s="9">
        <v>207619.87841128054</v>
      </c>
      <c r="N8" s="9">
        <v>213635.87963311595</v>
      </c>
      <c r="O8" s="9">
        <v>193303.95158740913</v>
      </c>
      <c r="P8" s="9">
        <v>197009.15460943992</v>
      </c>
      <c r="Q8" s="9">
        <v>91771.120438555867</v>
      </c>
      <c r="R8" s="9">
        <v>97824.171439923201</v>
      </c>
      <c r="S8" s="9">
        <v>97865.183274212613</v>
      </c>
      <c r="T8" s="9">
        <v>101497.30928802883</v>
      </c>
      <c r="U8" s="9">
        <v>96698.783770168549</v>
      </c>
      <c r="V8" s="9">
        <v>83260.373159624491</v>
      </c>
      <c r="W8" s="9">
        <v>82742.722520798066</v>
      </c>
      <c r="X8" s="9">
        <v>104941.117260131</v>
      </c>
      <c r="Y8" s="9">
        <v>87124.76560621844</v>
      </c>
      <c r="Z8" s="9">
        <v>78075.828315904379</v>
      </c>
      <c r="AA8" s="9">
        <v>65293.69360593256</v>
      </c>
      <c r="AB8" s="9">
        <v>41067.965488802896</v>
      </c>
      <c r="AC8" s="9">
        <v>34975.514452493138</v>
      </c>
      <c r="AD8" s="9">
        <v>67825.46479731788</v>
      </c>
      <c r="AE8" s="9">
        <v>65792.152632736063</v>
      </c>
      <c r="AF8" s="9">
        <v>75966.963911811807</v>
      </c>
      <c r="AG8" s="9">
        <v>103225.90891332914</v>
      </c>
      <c r="AH8" s="9">
        <v>128969.75557755273</v>
      </c>
      <c r="AI8" s="9">
        <v>115585.4347266329</v>
      </c>
      <c r="AJ8" s="9">
        <v>107750.40406565025</v>
      </c>
      <c r="AK8" s="9">
        <v>127988.00738438529</v>
      </c>
      <c r="AL8" s="9">
        <v>114471.47303298289</v>
      </c>
      <c r="AM8" s="9">
        <v>135106.96554649103</v>
      </c>
      <c r="AN8" s="9">
        <v>129398.4825815096</v>
      </c>
      <c r="AO8" s="9">
        <v>78878.623221452028</v>
      </c>
      <c r="AP8" s="9">
        <v>83699.710708865139</v>
      </c>
      <c r="AQ8" s="9">
        <v>89659.460575640129</v>
      </c>
      <c r="AR8" s="9">
        <v>97953.100213884682</v>
      </c>
      <c r="AS8" s="9">
        <v>44197.665736707946</v>
      </c>
      <c r="AT8" s="9">
        <v>83838.638295193421</v>
      </c>
      <c r="AU8" s="9">
        <v>60008.52777956333</v>
      </c>
    </row>
    <row r="9" spans="1:49">
      <c r="A9" s="97" t="s">
        <v>172</v>
      </c>
      <c r="B9" s="9">
        <v>22783.685910228964</v>
      </c>
      <c r="C9" s="9">
        <v>21154.832464900854</v>
      </c>
      <c r="D9" s="9">
        <v>15917.592870731951</v>
      </c>
      <c r="E9" s="9">
        <v>20697.011948908115</v>
      </c>
      <c r="F9" s="9">
        <v>22486.298637045547</v>
      </c>
      <c r="G9" s="9">
        <v>29960.570543314974</v>
      </c>
      <c r="H9" s="9">
        <v>18508.903423402793</v>
      </c>
      <c r="I9" s="9">
        <v>13151.633434718937</v>
      </c>
      <c r="J9" s="9">
        <v>19314.838757838163</v>
      </c>
      <c r="K9" s="9">
        <v>14591.407230445893</v>
      </c>
      <c r="L9" s="9">
        <v>2941.1264095316251</v>
      </c>
      <c r="M9" s="9">
        <v>1449.5600997804233</v>
      </c>
      <c r="N9" s="9">
        <v>3068.4368269650736</v>
      </c>
      <c r="O9" s="9">
        <v>1289.4157672101041</v>
      </c>
      <c r="P9" s="9">
        <v>2220.3784114244513</v>
      </c>
      <c r="Q9" s="9">
        <v>1849.092565760975</v>
      </c>
      <c r="R9" s="9">
        <v>2255.3223189749365</v>
      </c>
      <c r="S9" s="9">
        <v>4105.5450622686994</v>
      </c>
      <c r="T9" s="9">
        <v>11972.836982526273</v>
      </c>
      <c r="U9" s="9">
        <v>3100.0345438058639</v>
      </c>
      <c r="V9" s="9">
        <v>9963.0406909053399</v>
      </c>
      <c r="W9" s="9">
        <v>10584.551277331959</v>
      </c>
      <c r="X9" s="9">
        <v>6828.4038944809872</v>
      </c>
      <c r="Y9" s="9">
        <v>13498.888799850416</v>
      </c>
      <c r="Z9" s="9">
        <v>9452.1002781592197</v>
      </c>
      <c r="AA9" s="9">
        <v>7475.3832665635691</v>
      </c>
      <c r="AB9" s="9">
        <v>8979.4886760134486</v>
      </c>
      <c r="AC9" s="9">
        <v>11668.010408608199</v>
      </c>
      <c r="AD9" s="9">
        <v>13822.455736887312</v>
      </c>
      <c r="AE9" s="9">
        <v>11920.593327470595</v>
      </c>
      <c r="AF9" s="9">
        <v>11347.879049143983</v>
      </c>
      <c r="AG9" s="9">
        <v>9340.0016574127785</v>
      </c>
      <c r="AH9" s="9">
        <v>7128.4245793040427</v>
      </c>
      <c r="AI9" s="9">
        <v>6161.988241352673</v>
      </c>
      <c r="AJ9" s="9">
        <v>6340.7460634841291</v>
      </c>
      <c r="AK9" s="9">
        <v>9938.4770873741036</v>
      </c>
      <c r="AL9" s="9">
        <v>10045.113295631381</v>
      </c>
      <c r="AM9" s="9">
        <v>10041.4178080483</v>
      </c>
      <c r="AN9" s="9">
        <v>7979.2876284055383</v>
      </c>
      <c r="AO9" s="9">
        <v>4955.4895567311196</v>
      </c>
      <c r="AP9" s="9">
        <v>4217.3248719071826</v>
      </c>
      <c r="AQ9" s="9">
        <v>10053.586631933413</v>
      </c>
      <c r="AR9" s="9">
        <v>11642.934007664202</v>
      </c>
      <c r="AS9" s="9">
        <v>14597.691829074925</v>
      </c>
      <c r="AT9" s="9">
        <v>4522.8021026787119</v>
      </c>
      <c r="AU9" s="9">
        <v>38455.118810396176</v>
      </c>
    </row>
    <row r="10" spans="1:49">
      <c r="A10" s="97" t="s">
        <v>173</v>
      </c>
      <c r="B10" s="9">
        <v>4012.2918102979065</v>
      </c>
      <c r="C10" s="9">
        <v>7923.3391228831952</v>
      </c>
      <c r="D10" s="9">
        <v>4200.6391642468543</v>
      </c>
      <c r="E10" s="9">
        <v>3644.8207663782446</v>
      </c>
      <c r="F10" s="9">
        <v>3669.6128187940885</v>
      </c>
      <c r="G10" s="9">
        <v>3639.8895217826744</v>
      </c>
      <c r="H10" s="9">
        <v>3189.2846920082434</v>
      </c>
      <c r="I10" s="9">
        <v>2901.7320040554241</v>
      </c>
      <c r="J10" s="9">
        <v>3203.4353538369664</v>
      </c>
      <c r="K10" s="9">
        <v>3848.0396752196198</v>
      </c>
      <c r="L10" s="9">
        <v>4573.5676727151149</v>
      </c>
      <c r="M10" s="9">
        <v>4092.0638714206757</v>
      </c>
      <c r="N10" s="9">
        <v>5778.2987183155865</v>
      </c>
      <c r="O10" s="9">
        <v>4276.8610094988635</v>
      </c>
      <c r="P10" s="9">
        <v>4462.6056150361328</v>
      </c>
      <c r="Q10" s="9">
        <v>52044.166280789279</v>
      </c>
      <c r="R10" s="9">
        <v>25963.121213124527</v>
      </c>
      <c r="S10" s="9">
        <v>28588.475299826474</v>
      </c>
      <c r="T10" s="9">
        <v>44317.024015020746</v>
      </c>
      <c r="U10" s="9">
        <v>43782.618708349524</v>
      </c>
      <c r="V10" s="9">
        <v>72177.010596436419</v>
      </c>
      <c r="W10" s="9">
        <v>81251.284694102927</v>
      </c>
      <c r="X10" s="9">
        <v>102575.29009489021</v>
      </c>
      <c r="Y10" s="9">
        <v>99364.199855757674</v>
      </c>
      <c r="Z10" s="9">
        <v>109742.69685339718</v>
      </c>
      <c r="AA10" s="9">
        <v>106496.12410652314</v>
      </c>
      <c r="AB10" s="9">
        <v>97720.485948106332</v>
      </c>
      <c r="AC10" s="9">
        <v>93382.969266474436</v>
      </c>
      <c r="AD10" s="9">
        <v>111902.53110193677</v>
      </c>
      <c r="AE10" s="9">
        <v>127700.80246235023</v>
      </c>
      <c r="AF10" s="9">
        <v>85731.774849119349</v>
      </c>
      <c r="AG10" s="9">
        <v>52568.483112147645</v>
      </c>
      <c r="AH10" s="9">
        <v>100569.60836569456</v>
      </c>
      <c r="AI10" s="9">
        <v>134667.29036134237</v>
      </c>
      <c r="AJ10" s="9">
        <v>172637.05011247189</v>
      </c>
      <c r="AK10" s="9">
        <v>203527.14813170378</v>
      </c>
      <c r="AL10" s="9">
        <v>274215.14150883717</v>
      </c>
      <c r="AM10" s="9">
        <v>315569.43342564179</v>
      </c>
      <c r="AN10" s="9">
        <v>331807.69316659222</v>
      </c>
      <c r="AO10" s="9">
        <v>291929.97309376142</v>
      </c>
      <c r="AP10" s="9">
        <v>196528.75798351856</v>
      </c>
      <c r="AQ10" s="9">
        <v>161976.0033462524</v>
      </c>
      <c r="AR10" s="9">
        <v>154611.98756795295</v>
      </c>
      <c r="AS10" s="9">
        <v>121268.48142424181</v>
      </c>
      <c r="AT10" s="9">
        <v>83768.51437984618</v>
      </c>
      <c r="AU10" s="9">
        <v>34423.200702791888</v>
      </c>
    </row>
    <row r="11" spans="1:49">
      <c r="A11" s="97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97" t="s">
        <v>174</v>
      </c>
      <c r="B12" s="9">
        <v>7270.2002975434525</v>
      </c>
      <c r="C12" s="9">
        <v>7359.2289043276878</v>
      </c>
      <c r="D12" s="9">
        <v>5440.3357698341179</v>
      </c>
      <c r="E12" s="9">
        <v>6604.3494025545942</v>
      </c>
      <c r="F12" s="9">
        <v>6973.1702256695071</v>
      </c>
      <c r="G12" s="9">
        <v>6630.4143715573364</v>
      </c>
      <c r="H12" s="9">
        <v>4857.0228417678036</v>
      </c>
      <c r="I12" s="9">
        <v>4902.1290976681312</v>
      </c>
      <c r="J12" s="9">
        <v>4223.232308151687</v>
      </c>
      <c r="K12" s="9">
        <v>8486.7124302584034</v>
      </c>
      <c r="L12" s="9">
        <v>11332.266496459075</v>
      </c>
      <c r="M12" s="9">
        <v>12379.966241952588</v>
      </c>
      <c r="N12" s="9">
        <v>13151.803545340903</v>
      </c>
      <c r="O12" s="9">
        <v>11572.313296903461</v>
      </c>
      <c r="P12" s="9">
        <v>11281.93218691706</v>
      </c>
      <c r="Q12" s="9">
        <v>10286.593872765023</v>
      </c>
      <c r="R12" s="9">
        <v>10585.008111776977</v>
      </c>
      <c r="S12" s="9">
        <v>3140.0777015094977</v>
      </c>
      <c r="T12" s="9">
        <v>2768.9016080675933</v>
      </c>
      <c r="U12" s="9">
        <v>2390.5681016739354</v>
      </c>
      <c r="V12" s="9">
        <v>2391.4624261270687</v>
      </c>
      <c r="W12" s="9">
        <v>2863.8975189575203</v>
      </c>
      <c r="X12" s="9">
        <v>3503.6404333914666</v>
      </c>
      <c r="Y12" s="9">
        <v>6611.1427197692119</v>
      </c>
      <c r="Z12" s="9">
        <v>8363.2254732814581</v>
      </c>
      <c r="AA12" s="9">
        <v>5611.5887144892413</v>
      </c>
      <c r="AB12" s="9">
        <v>4859.9137220072325</v>
      </c>
      <c r="AC12" s="9">
        <v>3943.7653843448902</v>
      </c>
      <c r="AD12" s="9">
        <v>4545.4683993239305</v>
      </c>
      <c r="AE12" s="9">
        <v>6978.612454655381</v>
      </c>
      <c r="AF12" s="9">
        <v>2116.8703042246584</v>
      </c>
      <c r="AG12" s="9">
        <v>3881.4227704838459</v>
      </c>
      <c r="AH12" s="9">
        <v>4589.2027716439507</v>
      </c>
      <c r="AI12" s="9">
        <v>4263.8925843275256</v>
      </c>
      <c r="AJ12" s="9">
        <v>6308.684287261518</v>
      </c>
      <c r="AK12" s="9">
        <v>7559.4279438225876</v>
      </c>
      <c r="AL12" s="9">
        <v>3952.4246909831609</v>
      </c>
      <c r="AM12" s="9">
        <v>3126.2280767407628</v>
      </c>
      <c r="AN12" s="9">
        <v>2860.163019205002</v>
      </c>
      <c r="AO12" s="9">
        <v>6399.8597683327253</v>
      </c>
      <c r="AP12" s="9">
        <v>5935.0796059936229</v>
      </c>
      <c r="AQ12" s="9">
        <v>5195.2379439608612</v>
      </c>
      <c r="AR12" s="9">
        <v>5445.8715800730779</v>
      </c>
      <c r="AS12" s="9">
        <v>5321.8302791883261</v>
      </c>
      <c r="AT12" s="9">
        <v>5294.6834964902891</v>
      </c>
      <c r="AU12" s="9">
        <v>2666.6034582503053</v>
      </c>
    </row>
    <row r="13" spans="1:49" ht="39">
      <c r="A13" s="10" t="s">
        <v>175</v>
      </c>
      <c r="B13" s="11">
        <v>234421.20904241811</v>
      </c>
      <c r="C13" s="11">
        <v>234899.81364886378</v>
      </c>
      <c r="D13" s="11">
        <v>210539.83678782417</v>
      </c>
      <c r="E13" s="11">
        <v>212951.43304491142</v>
      </c>
      <c r="F13" s="11">
        <v>209953.62443742217</v>
      </c>
      <c r="G13" s="11">
        <v>220059.91017776667</v>
      </c>
      <c r="H13" s="11">
        <v>204355.2195443096</v>
      </c>
      <c r="I13" s="11">
        <v>209493.28883631859</v>
      </c>
      <c r="J13" s="11">
        <v>239768.53687667963</v>
      </c>
      <c r="K13" s="11">
        <v>228357.64246941954</v>
      </c>
      <c r="L13" s="11">
        <v>243399.6443877086</v>
      </c>
      <c r="M13" s="11">
        <v>230488.74632171716</v>
      </c>
      <c r="N13" s="11">
        <v>242104.56195310029</v>
      </c>
      <c r="O13" s="11">
        <v>218044.35713317979</v>
      </c>
      <c r="P13" s="11">
        <v>221809.54023168687</v>
      </c>
      <c r="Q13" s="11">
        <v>162755.95022928584</v>
      </c>
      <c r="R13" s="11">
        <v>143586.32586166938</v>
      </c>
      <c r="S13" s="11">
        <v>143034.34836688626</v>
      </c>
      <c r="T13" s="11">
        <v>169158.75957723873</v>
      </c>
      <c r="U13" s="11">
        <v>152672.51176648389</v>
      </c>
      <c r="V13" s="11">
        <v>183188.0034781071</v>
      </c>
      <c r="W13" s="11">
        <v>198004.42170360009</v>
      </c>
      <c r="X13" s="11">
        <v>229505.26496477664</v>
      </c>
      <c r="Y13" s="11">
        <v>212518.90509389108</v>
      </c>
      <c r="Z13" s="11">
        <v>225299.0446345786</v>
      </c>
      <c r="AA13" s="11">
        <v>189985.93207749352</v>
      </c>
      <c r="AB13" s="11">
        <v>159427.9997462412</v>
      </c>
      <c r="AC13" s="11">
        <v>159531.88550530979</v>
      </c>
      <c r="AD13" s="11">
        <v>202393.91538056577</v>
      </c>
      <c r="AE13" s="11">
        <v>224351.41530174782</v>
      </c>
      <c r="AF13" s="11">
        <v>211126.09434659441</v>
      </c>
      <c r="AG13" s="11">
        <v>205027.7308835194</v>
      </c>
      <c r="AH13" s="11">
        <v>254119.2301835072</v>
      </c>
      <c r="AI13" s="11">
        <v>273784.67728092009</v>
      </c>
      <c r="AJ13" s="11">
        <v>334052.18591185537</v>
      </c>
      <c r="AK13" s="11">
        <v>358285.62264856399</v>
      </c>
      <c r="AL13" s="11">
        <v>418902.09385002725</v>
      </c>
      <c r="AM13" s="11">
        <v>488706.37801561761</v>
      </c>
      <c r="AN13" s="11">
        <v>489616.22599374718</v>
      </c>
      <c r="AO13" s="11">
        <v>400396.83395658521</v>
      </c>
      <c r="AP13" s="11">
        <v>303543.62795530248</v>
      </c>
      <c r="AQ13" s="11">
        <v>286045.65834339324</v>
      </c>
      <c r="AR13" s="11">
        <v>289828.08796007489</v>
      </c>
      <c r="AS13" s="11">
        <v>198090.33679224455</v>
      </c>
      <c r="AT13" s="11">
        <v>204646.53593125372</v>
      </c>
      <c r="AU13" s="11">
        <v>141651.28452357996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</row>
    <row r="15" spans="1:49">
      <c r="A15" s="12" t="s">
        <v>177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434.05045991308486</v>
      </c>
      <c r="T16" s="11">
        <v>300.99633566518276</v>
      </c>
      <c r="U16" s="11">
        <v>263.45985002230952</v>
      </c>
      <c r="V16" s="11">
        <v>227.3090357095486</v>
      </c>
      <c r="W16" s="11">
        <v>987.24140469704787</v>
      </c>
      <c r="X16" s="11">
        <v>1123.0881201851114</v>
      </c>
      <c r="Y16" s="11">
        <v>778.33560381440816</v>
      </c>
      <c r="Z16" s="11">
        <v>575.6475710949145</v>
      </c>
      <c r="AA16" s="11">
        <v>543.38979335874239</v>
      </c>
      <c r="AB16" s="11">
        <v>310.14527691429299</v>
      </c>
      <c r="AC16" s="11">
        <v>110.8347985090372</v>
      </c>
      <c r="AD16" s="11">
        <v>107.16522124629408</v>
      </c>
      <c r="AE16" s="11">
        <v>103.83780367154007</v>
      </c>
      <c r="AF16" s="11">
        <v>97.04027589604631</v>
      </c>
      <c r="AG16" s="11">
        <v>0</v>
      </c>
      <c r="AH16" s="11">
        <v>4954.2437625320435</v>
      </c>
      <c r="AI16" s="11">
        <v>3579.7935799502188</v>
      </c>
      <c r="AJ16" s="11">
        <v>3325.8383320836456</v>
      </c>
      <c r="AK16" s="11">
        <v>3372.1870399364379</v>
      </c>
      <c r="AL16" s="11">
        <v>3335.0046178565558</v>
      </c>
      <c r="AM16" s="11">
        <v>3730.4867400144703</v>
      </c>
      <c r="AN16" s="11">
        <v>3502.3157659669496</v>
      </c>
      <c r="AO16" s="11">
        <v>2415.5189711784019</v>
      </c>
      <c r="AP16" s="11">
        <v>3005.0860233673893</v>
      </c>
      <c r="AQ16" s="11">
        <v>2354.7609970985027</v>
      </c>
      <c r="AR16" s="11">
        <v>3286.9998217627663</v>
      </c>
      <c r="AS16" s="11">
        <v>2315.3674005981175</v>
      </c>
      <c r="AT16" s="11">
        <v>2121.280703411082</v>
      </c>
      <c r="AU16" s="11">
        <v>0</v>
      </c>
    </row>
    <row r="17" spans="1:47">
      <c r="A17" s="10" t="s">
        <v>5</v>
      </c>
      <c r="B17" s="11">
        <v>234421.20904241811</v>
      </c>
      <c r="C17" s="11">
        <v>234899.81364886378</v>
      </c>
      <c r="D17" s="11">
        <v>210539.83678782417</v>
      </c>
      <c r="E17" s="11">
        <v>212951.43304491142</v>
      </c>
      <c r="F17" s="11">
        <v>209953.62443742217</v>
      </c>
      <c r="G17" s="11">
        <v>220059.91017776667</v>
      </c>
      <c r="H17" s="11">
        <v>204355.2195443096</v>
      </c>
      <c r="I17" s="11">
        <v>209493.28883631859</v>
      </c>
      <c r="J17" s="11">
        <v>239768.53687667963</v>
      </c>
      <c r="K17" s="11">
        <v>228357.64246941954</v>
      </c>
      <c r="L17" s="11">
        <v>243399.6443877086</v>
      </c>
      <c r="M17" s="11">
        <v>230488.74632171716</v>
      </c>
      <c r="N17" s="11">
        <v>242104.56195310029</v>
      </c>
      <c r="O17" s="11">
        <v>218044.35713317979</v>
      </c>
      <c r="P17" s="11">
        <v>221809.54023168687</v>
      </c>
      <c r="Q17" s="11">
        <v>162755.95022928584</v>
      </c>
      <c r="R17" s="11">
        <v>143586.32586166938</v>
      </c>
      <c r="S17" s="11">
        <v>143468.39882679933</v>
      </c>
      <c r="T17" s="11">
        <v>169459.75591290393</v>
      </c>
      <c r="U17" s="11">
        <v>152935.9716165062</v>
      </c>
      <c r="V17" s="11">
        <v>183415.31251381664</v>
      </c>
      <c r="W17" s="11">
        <v>198991.66310829713</v>
      </c>
      <c r="X17" s="11">
        <v>230628.35308496174</v>
      </c>
      <c r="Y17" s="11">
        <v>213297.24069770548</v>
      </c>
      <c r="Z17" s="11">
        <v>225874.69220567352</v>
      </c>
      <c r="AA17" s="11">
        <v>190529.32187085226</v>
      </c>
      <c r="AB17" s="11">
        <v>159738.14502315549</v>
      </c>
      <c r="AC17" s="11">
        <v>159642.72030381882</v>
      </c>
      <c r="AD17" s="11">
        <v>202501.08060181208</v>
      </c>
      <c r="AE17" s="11">
        <v>224455.25310541937</v>
      </c>
      <c r="AF17" s="11">
        <v>211223.13462249047</v>
      </c>
      <c r="AG17" s="11">
        <v>205027.7308835194</v>
      </c>
      <c r="AH17" s="11">
        <v>259073.47394603924</v>
      </c>
      <c r="AI17" s="11">
        <v>277364.47086087032</v>
      </c>
      <c r="AJ17" s="11">
        <v>337378.02424393903</v>
      </c>
      <c r="AK17" s="11">
        <v>361657.80968850048</v>
      </c>
      <c r="AL17" s="11">
        <v>422237.09846788377</v>
      </c>
      <c r="AM17" s="11">
        <v>492436.86475563206</v>
      </c>
      <c r="AN17" s="11">
        <v>493118.54175971413</v>
      </c>
      <c r="AO17" s="11">
        <v>402812.3529277636</v>
      </c>
      <c r="AP17" s="11">
        <v>306548.71397866984</v>
      </c>
      <c r="AQ17" s="11">
        <v>288400.41934049176</v>
      </c>
      <c r="AR17" s="11">
        <v>293115.08778183762</v>
      </c>
      <c r="AS17" s="11">
        <v>200405.70419284265</v>
      </c>
      <c r="AT17" s="11">
        <v>206767.81663466481</v>
      </c>
      <c r="AU17" s="11">
        <v>141651.28452357996</v>
      </c>
    </row>
    <row r="18" spans="1:47">
      <c r="A18" s="7" t="s">
        <v>178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</row>
    <row r="19" spans="1:47">
      <c r="A19" s="14" t="s">
        <v>6</v>
      </c>
      <c r="B19" s="9">
        <v>97.804709895134081</v>
      </c>
      <c r="C19" s="9">
        <v>97.53220437111014</v>
      </c>
      <c r="D19" s="9">
        <v>89.963619371850072</v>
      </c>
      <c r="E19" s="9">
        <v>88.847136382365065</v>
      </c>
      <c r="F19" s="9">
        <v>86.035302754636277</v>
      </c>
      <c r="G19" s="9">
        <v>84.357786680020041</v>
      </c>
      <c r="H19" s="9">
        <v>77.152507442179981</v>
      </c>
      <c r="I19" s="9">
        <v>75.909654162442266</v>
      </c>
      <c r="J19" s="9">
        <v>80.483726485518076</v>
      </c>
      <c r="K19" s="9">
        <v>81.509593722122261</v>
      </c>
      <c r="L19" s="9">
        <v>81.924561563478321</v>
      </c>
      <c r="M19" s="9">
        <v>80.523399106756088</v>
      </c>
      <c r="N19" s="9">
        <v>81.190415229603744</v>
      </c>
      <c r="O19" s="9">
        <v>81.151304400186675</v>
      </c>
      <c r="P19" s="9">
        <v>84.504569466869413</v>
      </c>
      <c r="Q19" s="9">
        <v>9236.8754387799308</v>
      </c>
      <c r="R19" s="9">
        <v>10895.295169354038</v>
      </c>
      <c r="S19" s="9">
        <v>9598.7346631654909</v>
      </c>
      <c r="T19" s="9">
        <v>9601.3234002604404</v>
      </c>
      <c r="U19" s="9">
        <v>17098.677260100467</v>
      </c>
      <c r="V19" s="9">
        <v>29052.339616523957</v>
      </c>
      <c r="W19" s="9">
        <v>32099.134211882501</v>
      </c>
      <c r="X19" s="9">
        <v>33870.94656761099</v>
      </c>
      <c r="Y19" s="9">
        <v>33360.346715815904</v>
      </c>
      <c r="Z19" s="9">
        <v>27704.065584545147</v>
      </c>
      <c r="AA19" s="9">
        <v>27003.743165739197</v>
      </c>
      <c r="AB19" s="9">
        <v>11504.128655712746</v>
      </c>
      <c r="AC19" s="9">
        <v>3478.5554539700397</v>
      </c>
      <c r="AD19" s="9">
        <v>3313.6363636363635</v>
      </c>
      <c r="AE19" s="9">
        <v>4013.1499395405081</v>
      </c>
      <c r="AF19" s="9">
        <v>3796.7779283162954</v>
      </c>
      <c r="AG19" s="9">
        <v>3816.2284388355488</v>
      </c>
      <c r="AH19" s="9">
        <v>4743.9922333054137</v>
      </c>
      <c r="AI19" s="9">
        <v>4508.6483992790318</v>
      </c>
      <c r="AJ19" s="9">
        <v>4664.6973673248358</v>
      </c>
      <c r="AK19" s="9">
        <v>5087.8134274297199</v>
      </c>
      <c r="AL19" s="9">
        <v>5625.6272061335258</v>
      </c>
      <c r="AM19" s="9">
        <v>6413.2500062370582</v>
      </c>
      <c r="AN19" s="9">
        <v>6369.992184010719</v>
      </c>
      <c r="AO19" s="9">
        <v>6952.2938708500551</v>
      </c>
      <c r="AP19" s="9">
        <v>7146.9507288303057</v>
      </c>
      <c r="AQ19" s="9">
        <v>6760.9568587584981</v>
      </c>
      <c r="AR19" s="9">
        <v>7234.8476071651376</v>
      </c>
      <c r="AS19" s="9">
        <v>6622.3440981072999</v>
      </c>
      <c r="AT19" s="9">
        <v>7418.8737448456041</v>
      </c>
      <c r="AU19" s="9">
        <v>20.792354995607553</v>
      </c>
    </row>
    <row r="20" spans="1:47">
      <c r="A20" s="12" t="s">
        <v>7</v>
      </c>
      <c r="B20" s="9">
        <v>106.28651257302515</v>
      </c>
      <c r="C20" s="9">
        <v>87.588652482269495</v>
      </c>
      <c r="D20" s="9">
        <v>77.834518207002432</v>
      </c>
      <c r="E20" s="9">
        <v>96.552121961269052</v>
      </c>
      <c r="F20" s="9">
        <v>81.569791566918823</v>
      </c>
      <c r="G20" s="9">
        <v>69.136517275913874</v>
      </c>
      <c r="H20" s="9">
        <v>596.8327799404625</v>
      </c>
      <c r="I20" s="9">
        <v>880.1720738988397</v>
      </c>
      <c r="J20" s="9">
        <v>134.19378919080324</v>
      </c>
      <c r="K20" s="9">
        <v>68.613635332718445</v>
      </c>
      <c r="L20" s="9">
        <v>74.79103978602474</v>
      </c>
      <c r="M20" s="9">
        <v>69.799991037686524</v>
      </c>
      <c r="N20" s="9">
        <v>0</v>
      </c>
      <c r="O20" s="9">
        <v>0</v>
      </c>
      <c r="P20" s="9">
        <v>9516.4939726929297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159.46456892723467</v>
      </c>
      <c r="AC20" s="9">
        <v>159.42893311765945</v>
      </c>
      <c r="AD20" s="9">
        <v>221.06757917486351</v>
      </c>
      <c r="AE20" s="9">
        <v>252.50632076508739</v>
      </c>
      <c r="AF20" s="9">
        <v>232.83286118980172</v>
      </c>
      <c r="AG20" s="9">
        <v>237.81032094614591</v>
      </c>
      <c r="AH20" s="9">
        <v>290.83225462575194</v>
      </c>
      <c r="AI20" s="9">
        <v>272.28564071753499</v>
      </c>
      <c r="AJ20" s="9">
        <v>252.11405481962842</v>
      </c>
      <c r="AK20" s="9">
        <v>152.0797794031734</v>
      </c>
      <c r="AL20" s="9">
        <v>162.83953897344418</v>
      </c>
      <c r="AM20" s="9">
        <v>167.70201831200259</v>
      </c>
      <c r="AN20" s="9">
        <v>158.83095131755246</v>
      </c>
      <c r="AO20" s="9">
        <v>195.64711784020432</v>
      </c>
      <c r="AP20" s="9">
        <v>191.91512768536532</v>
      </c>
      <c r="AQ20" s="9">
        <v>172.33623483067538</v>
      </c>
      <c r="AR20" s="9">
        <v>152.50757508243473</v>
      </c>
      <c r="AS20" s="9">
        <v>142.9570680207936</v>
      </c>
      <c r="AT20" s="9">
        <v>147.40470269759828</v>
      </c>
      <c r="AU20" s="9">
        <v>16.075293008506353</v>
      </c>
    </row>
    <row r="21" spans="1:47">
      <c r="A21" s="12" t="s">
        <v>179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1474.6321845660636</v>
      </c>
      <c r="I21" s="9">
        <v>1484.376760166723</v>
      </c>
      <c r="J21" s="9">
        <v>1445.02836667662</v>
      </c>
      <c r="K21" s="9">
        <v>1554.8165172293875</v>
      </c>
      <c r="L21" s="9">
        <v>1505.5013525424758</v>
      </c>
      <c r="M21" s="9">
        <v>10.632291215439079</v>
      </c>
      <c r="N21" s="9">
        <v>68.34495534436796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237.59552381653538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66.595578383206785</v>
      </c>
      <c r="AO21" s="9">
        <v>70.017785479751922</v>
      </c>
      <c r="AP21" s="9">
        <v>70.282466308787718</v>
      </c>
      <c r="AQ21" s="9">
        <v>65.4584154012326</v>
      </c>
      <c r="AR21" s="9">
        <v>64.756928972462347</v>
      </c>
      <c r="AS21" s="9">
        <v>0</v>
      </c>
      <c r="AT21" s="9">
        <v>0</v>
      </c>
      <c r="AU21" s="9">
        <v>0</v>
      </c>
    </row>
    <row r="22" spans="1:47">
      <c r="A22" s="12" t="s">
        <v>180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417.35092540476114</v>
      </c>
      <c r="S22" s="9">
        <v>1619.191965725342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</row>
    <row r="23" spans="1:47">
      <c r="A23" s="12" t="s">
        <v>8</v>
      </c>
      <c r="B23" s="9">
        <v>8097.6559381690204</v>
      </c>
      <c r="C23" s="9">
        <v>14523.290273556231</v>
      </c>
      <c r="D23" s="9">
        <v>22064.840959914556</v>
      </c>
      <c r="E23" s="9">
        <v>7356.021425628348</v>
      </c>
      <c r="F23" s="9">
        <v>11183.67486992882</v>
      </c>
      <c r="G23" s="9">
        <v>15703.43327491237</v>
      </c>
      <c r="H23" s="9">
        <v>23252.410121364781</v>
      </c>
      <c r="I23" s="9">
        <v>14027.93736622733</v>
      </c>
      <c r="J23" s="9">
        <v>19692.629143027771</v>
      </c>
      <c r="K23" s="9">
        <v>25782.303400517107</v>
      </c>
      <c r="L23" s="9">
        <v>32388.354457311329</v>
      </c>
      <c r="M23" s="9">
        <v>7496.0984062019206</v>
      </c>
      <c r="N23" s="9">
        <v>7541.0455291654744</v>
      </c>
      <c r="O23" s="9">
        <v>10538.263409053276</v>
      </c>
      <c r="P23" s="9">
        <v>10142.612825858638</v>
      </c>
      <c r="Q23" s="9">
        <v>9413.7571511792903</v>
      </c>
      <c r="R23" s="9">
        <v>10543.537065854387</v>
      </c>
      <c r="S23" s="9">
        <v>10499.256768170022</v>
      </c>
      <c r="T23" s="9">
        <v>10999.831925138549</v>
      </c>
      <c r="U23" s="9">
        <v>5549.6667962059391</v>
      </c>
      <c r="V23" s="9">
        <v>6630.3553269568038</v>
      </c>
      <c r="W23" s="9">
        <v>7958.3494073474194</v>
      </c>
      <c r="X23" s="9">
        <v>7886.0040372969333</v>
      </c>
      <c r="Y23" s="9">
        <v>9173.7973128188696</v>
      </c>
      <c r="Z23" s="9">
        <v>9653.8373061981383</v>
      </c>
      <c r="AA23" s="9">
        <v>10173.125677337652</v>
      </c>
      <c r="AB23" s="9">
        <v>11154.064581615175</v>
      </c>
      <c r="AC23" s="9">
        <v>11410.739151839089</v>
      </c>
      <c r="AD23" s="9">
        <v>11798.297359452494</v>
      </c>
      <c r="AE23" s="9">
        <v>12715.623282400791</v>
      </c>
      <c r="AF23" s="9">
        <v>7461.8869318881634</v>
      </c>
      <c r="AG23" s="9">
        <v>7987.7564550308389</v>
      </c>
      <c r="AH23" s="9">
        <v>8348.8553008959625</v>
      </c>
      <c r="AI23" s="9">
        <v>7016.5361342374044</v>
      </c>
      <c r="AJ23" s="9">
        <v>7048.6253436640836</v>
      </c>
      <c r="AK23" s="9">
        <v>5686.7688640665529</v>
      </c>
      <c r="AL23" s="9">
        <v>5504.0206981186984</v>
      </c>
      <c r="AM23" s="9">
        <v>5769.392261058304</v>
      </c>
      <c r="AN23" s="9">
        <v>5169.9117909781153</v>
      </c>
      <c r="AO23" s="9">
        <v>3330.5864647938706</v>
      </c>
      <c r="AP23" s="9">
        <v>2918.5726945839401</v>
      </c>
      <c r="AQ23" s="9">
        <v>2065.9603532625961</v>
      </c>
      <c r="AR23" s="9">
        <v>2272.4879689867216</v>
      </c>
      <c r="AS23" s="9">
        <v>2416.9008289344279</v>
      </c>
      <c r="AT23" s="9">
        <v>2712.2310008708696</v>
      </c>
      <c r="AU23" s="9">
        <v>3474.6255704827408</v>
      </c>
    </row>
    <row r="24" spans="1:47">
      <c r="A24" s="12" t="s">
        <v>9</v>
      </c>
      <c r="B24" s="9">
        <v>6385.7596429478581</v>
      </c>
      <c r="C24" s="9">
        <v>6307.5083224779273</v>
      </c>
      <c r="D24" s="9">
        <v>5927.1753279263039</v>
      </c>
      <c r="E24" s="9">
        <v>5800.9114132674085</v>
      </c>
      <c r="F24" s="9">
        <v>5545.4642663347058</v>
      </c>
      <c r="G24" s="9">
        <v>5412.6283174762148</v>
      </c>
      <c r="H24" s="9">
        <v>4987.6788985573621</v>
      </c>
      <c r="I24" s="9">
        <v>1088.1716796214937</v>
      </c>
      <c r="J24" s="9">
        <v>924.38190504628255</v>
      </c>
      <c r="K24" s="9">
        <v>722.64692985771956</v>
      </c>
      <c r="L24" s="9">
        <v>502.28868423452178</v>
      </c>
      <c r="M24" s="9">
        <v>679.09839126473173</v>
      </c>
      <c r="N24" s="9">
        <v>692.62014850068522</v>
      </c>
      <c r="O24" s="9">
        <v>675.4595131644312</v>
      </c>
      <c r="P24" s="9">
        <v>555.66127945072344</v>
      </c>
      <c r="Q24" s="9">
        <v>473.99883489924866</v>
      </c>
      <c r="R24" s="9">
        <v>689.80895937489663</v>
      </c>
      <c r="S24" s="9">
        <v>755.38919856881796</v>
      </c>
      <c r="T24" s="9">
        <v>761.54871142606225</v>
      </c>
      <c r="U24" s="9">
        <v>478.52670667990844</v>
      </c>
      <c r="V24" s="9">
        <v>535.64470251868011</v>
      </c>
      <c r="W24" s="9">
        <v>517.03452845468598</v>
      </c>
      <c r="X24" s="9">
        <v>1404.5495118166461</v>
      </c>
      <c r="Y24" s="9">
        <v>2493.4837193151161</v>
      </c>
      <c r="Z24" s="9">
        <v>2472.7744328251351</v>
      </c>
      <c r="AA24" s="9">
        <v>3245.7728042083218</v>
      </c>
      <c r="AB24" s="9">
        <v>18370.838038444461</v>
      </c>
      <c r="AC24" s="9">
        <v>20715.908291722342</v>
      </c>
      <c r="AD24" s="9">
        <v>19523.654096589176</v>
      </c>
      <c r="AE24" s="9">
        <v>21277.298834780697</v>
      </c>
      <c r="AF24" s="9">
        <v>19314.256681857372</v>
      </c>
      <c r="AG24" s="9">
        <v>17311.960600930517</v>
      </c>
      <c r="AH24" s="9">
        <v>20102.110459656335</v>
      </c>
      <c r="AI24" s="9">
        <v>18057.820144193629</v>
      </c>
      <c r="AJ24" s="9">
        <v>17519.777347329833</v>
      </c>
      <c r="AK24" s="9">
        <v>18800.663659944385</v>
      </c>
      <c r="AL24" s="9">
        <v>17327.80202679622</v>
      </c>
      <c r="AM24" s="9">
        <v>18490.44607439563</v>
      </c>
      <c r="AN24" s="9">
        <v>17497.631755247879</v>
      </c>
      <c r="AO24" s="9">
        <v>18555.881749361546</v>
      </c>
      <c r="AP24" s="9">
        <v>17608.831528659175</v>
      </c>
      <c r="AQ24" s="9">
        <v>16406.519897494545</v>
      </c>
      <c r="AR24" s="9">
        <v>16933.857276535069</v>
      </c>
      <c r="AS24" s="9">
        <v>4231.896915079381</v>
      </c>
      <c r="AT24" s="9">
        <v>4546.5558668303484</v>
      </c>
      <c r="AU24" s="9">
        <v>4676.7607293608453</v>
      </c>
    </row>
    <row r="25" spans="1:47">
      <c r="A25" s="12" t="s">
        <v>10</v>
      </c>
      <c r="B25" s="9">
        <v>9311.6404804238191</v>
      </c>
      <c r="C25" s="9">
        <v>9285.6961933709645</v>
      </c>
      <c r="D25" s="9">
        <v>8565.1179867160645</v>
      </c>
      <c r="E25" s="9">
        <v>8458.8215904408735</v>
      </c>
      <c r="F25" s="9">
        <v>8191.1168565865482</v>
      </c>
      <c r="G25" s="9">
        <v>8031.4064847270911</v>
      </c>
      <c r="H25" s="9">
        <v>7345.4173345546142</v>
      </c>
      <c r="I25" s="9">
        <v>6324.4761743832378</v>
      </c>
      <c r="J25" s="9">
        <v>6705.5688265153785</v>
      </c>
      <c r="K25" s="9">
        <v>6791.039811300785</v>
      </c>
      <c r="L25" s="9">
        <v>6825.6132032461019</v>
      </c>
      <c r="M25" s="9">
        <v>7646.0304419914255</v>
      </c>
      <c r="N25" s="9">
        <v>7709.3663870355585</v>
      </c>
      <c r="O25" s="9">
        <v>7705.6526517033226</v>
      </c>
      <c r="P25" s="9">
        <v>8024.0590660417292</v>
      </c>
      <c r="Q25" s="9">
        <v>7646.0319357103381</v>
      </c>
      <c r="R25" s="9">
        <v>8473.9744396252045</v>
      </c>
      <c r="S25" s="9">
        <v>7860.4275118625328</v>
      </c>
      <c r="T25" s="9">
        <v>7750.8085763604986</v>
      </c>
      <c r="U25" s="9">
        <v>7367.6022280754787</v>
      </c>
      <c r="V25" s="9">
        <v>7543.9391036505385</v>
      </c>
      <c r="W25" s="9">
        <v>7537.0521975999418</v>
      </c>
      <c r="X25" s="9">
        <v>7029.2758956894295</v>
      </c>
      <c r="Y25" s="9">
        <v>6836.5373828031088</v>
      </c>
      <c r="Z25" s="9">
        <v>6007.7567691278482</v>
      </c>
      <c r="AA25" s="9">
        <v>6233.0759957624541</v>
      </c>
      <c r="AB25" s="9">
        <v>17423.999238723594</v>
      </c>
      <c r="AC25" s="9">
        <v>19081.814473591672</v>
      </c>
      <c r="AD25" s="9">
        <v>17941.001911833973</v>
      </c>
      <c r="AE25" s="9">
        <v>19370.442178740243</v>
      </c>
      <c r="AF25" s="9">
        <v>17663.373568173422</v>
      </c>
      <c r="AG25" s="9">
        <v>17105.257550107141</v>
      </c>
      <c r="AH25" s="9">
        <v>19494.578542602605</v>
      </c>
      <c r="AI25" s="9">
        <v>17317.482404943781</v>
      </c>
      <c r="AJ25" s="9">
        <v>16807.583520786469</v>
      </c>
      <c r="AK25" s="9">
        <v>17620.600331829974</v>
      </c>
      <c r="AL25" s="9">
        <v>18603.991599296569</v>
      </c>
      <c r="AM25" s="9">
        <v>19226.60354763865</v>
      </c>
      <c r="AN25" s="9">
        <v>17986.836757481018</v>
      </c>
      <c r="AO25" s="9">
        <v>18515.272710689529</v>
      </c>
      <c r="AP25" s="9">
        <v>17508.071630114799</v>
      </c>
      <c r="AQ25" s="9">
        <v>16443.22489781223</v>
      </c>
      <c r="AR25" s="9">
        <v>16993.272658408343</v>
      </c>
      <c r="AS25" s="9">
        <v>5136.9738875619696</v>
      </c>
      <c r="AT25" s="9">
        <v>5370.8426453460916</v>
      </c>
      <c r="AU25" s="9">
        <v>5483.90756572604</v>
      </c>
    </row>
    <row r="26" spans="1:47">
      <c r="A26" s="12" t="s">
        <v>181</v>
      </c>
      <c r="B26" s="9">
        <v>80450.631372691321</v>
      </c>
      <c r="C26" s="9">
        <v>82697.798161817918</v>
      </c>
      <c r="D26" s="9">
        <v>76358.155602282961</v>
      </c>
      <c r="E26" s="9">
        <v>73082.454058508447</v>
      </c>
      <c r="F26" s="9">
        <v>67312.485237320056</v>
      </c>
      <c r="G26" s="9">
        <v>66360.32642714071</v>
      </c>
      <c r="H26" s="9">
        <v>60652.194011907486</v>
      </c>
      <c r="I26" s="9">
        <v>59139.875521009351</v>
      </c>
      <c r="J26" s="9">
        <v>60805.037324574507</v>
      </c>
      <c r="K26" s="9">
        <v>60788.392276637889</v>
      </c>
      <c r="L26" s="9">
        <v>60540.673535758797</v>
      </c>
      <c r="M26" s="9">
        <v>57801.124770340713</v>
      </c>
      <c r="N26" s="9">
        <v>56654.071720107837</v>
      </c>
      <c r="O26" s="9">
        <v>54224.746722064163</v>
      </c>
      <c r="P26" s="9">
        <v>54145.039424388262</v>
      </c>
      <c r="Q26" s="9">
        <v>43343.422408771119</v>
      </c>
      <c r="R26" s="9">
        <v>50338.598814687284</v>
      </c>
      <c r="S26" s="9">
        <v>51144.917922022076</v>
      </c>
      <c r="T26" s="9">
        <v>54822.517488870719</v>
      </c>
      <c r="U26" s="9">
        <v>52459.544885357747</v>
      </c>
      <c r="V26" s="9">
        <v>64782.207124224427</v>
      </c>
      <c r="W26" s="9">
        <v>71411.579179857174</v>
      </c>
      <c r="X26" s="9">
        <v>73857.428489034748</v>
      </c>
      <c r="Y26" s="9">
        <v>58185.209819162861</v>
      </c>
      <c r="Z26" s="9">
        <v>48409.955048531156</v>
      </c>
      <c r="AA26" s="9">
        <v>46458.755768785843</v>
      </c>
      <c r="AB26" s="9">
        <v>45152.680327348855</v>
      </c>
      <c r="AC26" s="9">
        <v>46051.49166608059</v>
      </c>
      <c r="AD26" s="9">
        <v>42599.801889667782</v>
      </c>
      <c r="AE26" s="9">
        <v>43776.449653732001</v>
      </c>
      <c r="AF26" s="9">
        <v>38964.575686660923</v>
      </c>
      <c r="AG26" s="9">
        <v>37543.436053463396</v>
      </c>
      <c r="AH26" s="9">
        <v>36682.20513210995</v>
      </c>
      <c r="AI26" s="9">
        <v>31624.738219895287</v>
      </c>
      <c r="AJ26" s="9">
        <v>29878.481421311339</v>
      </c>
      <c r="AK26" s="9">
        <v>32026.180683756687</v>
      </c>
      <c r="AL26" s="9">
        <v>36894.940600447873</v>
      </c>
      <c r="AM26" s="9">
        <v>35867.492453159692</v>
      </c>
      <c r="AN26" s="9">
        <v>33372.454220634208</v>
      </c>
      <c r="AO26" s="9">
        <v>33605.131566946373</v>
      </c>
      <c r="AP26" s="9">
        <v>29533.2216234937</v>
      </c>
      <c r="AQ26" s="9">
        <v>28252.193066056716</v>
      </c>
      <c r="AR26" s="9">
        <v>28114.704571785049</v>
      </c>
      <c r="AS26" s="9">
        <v>26307.327940910822</v>
      </c>
      <c r="AT26" s="9">
        <v>29224.362323858688</v>
      </c>
      <c r="AU26" s="9">
        <v>20423.954918471856</v>
      </c>
    </row>
    <row r="27" spans="1:47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41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25700.335229852819</v>
      </c>
      <c r="Z29" s="9">
        <v>27659.069516331587</v>
      </c>
      <c r="AA29" s="9">
        <v>29542.245168832116</v>
      </c>
      <c r="AB29" s="9">
        <v>37770.765717185815</v>
      </c>
      <c r="AC29" s="9">
        <v>40799.092763204164</v>
      </c>
      <c r="AD29" s="9">
        <v>38901.05566484719</v>
      </c>
      <c r="AE29" s="9">
        <v>36209.926349345937</v>
      </c>
      <c r="AF29" s="9">
        <v>30262.274910703291</v>
      </c>
      <c r="AG29" s="9">
        <v>28492.145047295457</v>
      </c>
      <c r="AH29" s="9">
        <v>32846.460570065232</v>
      </c>
      <c r="AI29" s="9">
        <v>27458.619431808427</v>
      </c>
      <c r="AJ29" s="9">
        <v>27620.614638007166</v>
      </c>
      <c r="AK29" s="9">
        <v>30670.197228518682</v>
      </c>
      <c r="AL29" s="9">
        <v>37947.126175023091</v>
      </c>
      <c r="AM29" s="9">
        <v>37925.473392710126</v>
      </c>
      <c r="AN29" s="9">
        <v>31865.097141581064</v>
      </c>
      <c r="AO29" s="9">
        <v>32133.253146661802</v>
      </c>
      <c r="AP29" s="9">
        <v>27462.08656324169</v>
      </c>
      <c r="AQ29" s="9">
        <v>27801.194485037169</v>
      </c>
      <c r="AR29" s="9">
        <v>27209.726183049639</v>
      </c>
      <c r="AS29" s="9">
        <v>21851.80739818959</v>
      </c>
      <c r="AT29" s="9">
        <v>21920.961734185315</v>
      </c>
      <c r="AU29" s="9">
        <v>21093.488461785691</v>
      </c>
    </row>
    <row r="30" spans="1:47">
      <c r="A30" s="12" t="s">
        <v>12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>
      <c r="A31" s="12" t="s">
        <v>13</v>
      </c>
      <c r="B31" s="9">
        <v>4117.2792917014413</v>
      </c>
      <c r="C31" s="9">
        <v>6195.9780720798954</v>
      </c>
      <c r="D31" s="9">
        <v>7971.5930709922895</v>
      </c>
      <c r="E31" s="9">
        <v>3740.1928306551299</v>
      </c>
      <c r="F31" s="9">
        <v>3878.6571547128856</v>
      </c>
      <c r="G31" s="9">
        <v>3459.6394591887833</v>
      </c>
      <c r="H31" s="9">
        <v>4360.4848866498742</v>
      </c>
      <c r="I31" s="9">
        <v>8611.1073560887689</v>
      </c>
      <c r="J31" s="9">
        <v>9511.7945655419535</v>
      </c>
      <c r="K31" s="9">
        <v>8530.7966796195778</v>
      </c>
      <c r="L31" s="9">
        <v>7765.3323607185193</v>
      </c>
      <c r="M31" s="9">
        <v>8373.5835810417193</v>
      </c>
      <c r="N31" s="9">
        <v>7207.1524315857641</v>
      </c>
      <c r="O31" s="9">
        <v>9593.4215478179722</v>
      </c>
      <c r="P31" s="9">
        <v>10527.1816657</v>
      </c>
      <c r="Q31" s="9">
        <v>9701.9448220233917</v>
      </c>
      <c r="R31" s="9">
        <v>13132.289838757741</v>
      </c>
      <c r="S31" s="9">
        <v>12859.182137866432</v>
      </c>
      <c r="T31" s="9">
        <v>16548.587262651043</v>
      </c>
      <c r="U31" s="9">
        <v>18442.403961023072</v>
      </c>
      <c r="V31" s="9">
        <v>20128.510161673028</v>
      </c>
      <c r="W31" s="9">
        <v>23046.969005374365</v>
      </c>
      <c r="X31" s="9">
        <v>24964.466294063524</v>
      </c>
      <c r="Y31" s="9">
        <v>27550.6530972033</v>
      </c>
      <c r="Z31" s="9">
        <v>28694.010774268514</v>
      </c>
      <c r="AA31" s="9">
        <v>29360.53846060178</v>
      </c>
      <c r="AB31" s="9">
        <v>27960.526549514689</v>
      </c>
      <c r="AC31" s="9">
        <v>34203.353259722906</v>
      </c>
      <c r="AD31" s="9">
        <v>34778.933806212073</v>
      </c>
      <c r="AE31" s="9">
        <v>38468.058151038807</v>
      </c>
      <c r="AF31" s="9">
        <v>40519.429732725708</v>
      </c>
      <c r="AG31" s="9">
        <v>34704.541311013505</v>
      </c>
      <c r="AH31" s="9">
        <v>41385.368917992841</v>
      </c>
      <c r="AI31" s="9">
        <v>36527.345292249593</v>
      </c>
      <c r="AJ31" s="9">
        <v>34868.062151128885</v>
      </c>
      <c r="AK31" s="9">
        <v>38082.184002056412</v>
      </c>
      <c r="AL31" s="9">
        <v>46548.235725762577</v>
      </c>
      <c r="AM31" s="9">
        <v>40593.789137539607</v>
      </c>
      <c r="AN31" s="9">
        <v>39259.619249665026</v>
      </c>
      <c r="AO31" s="9">
        <v>70890.174662531921</v>
      </c>
      <c r="AP31" s="9">
        <v>66925.089894164266</v>
      </c>
      <c r="AQ31" s="9">
        <v>76126.107122434711</v>
      </c>
      <c r="AR31" s="9">
        <v>80650.882274307107</v>
      </c>
      <c r="AS31" s="9">
        <v>83935.086205166284</v>
      </c>
      <c r="AT31" s="9">
        <v>94375.777225177575</v>
      </c>
      <c r="AU31" s="9">
        <v>87228.803753937143</v>
      </c>
    </row>
    <row r="32" spans="1:47">
      <c r="A32" s="10" t="s">
        <v>14</v>
      </c>
      <c r="B32" s="11">
        <v>108567.05794840162</v>
      </c>
      <c r="C32" s="11">
        <v>119195.39188015631</v>
      </c>
      <c r="D32" s="11">
        <v>121054.68108541102</v>
      </c>
      <c r="E32" s="11">
        <v>98623.800576843845</v>
      </c>
      <c r="F32" s="11">
        <v>96279.003479204563</v>
      </c>
      <c r="G32" s="11">
        <v>99120.928267401105</v>
      </c>
      <c r="H32" s="11">
        <v>102746.80272498282</v>
      </c>
      <c r="I32" s="11">
        <v>91632.026585558182</v>
      </c>
      <c r="J32" s="11">
        <v>99299.117647058825</v>
      </c>
      <c r="K32" s="11">
        <v>104320.1188442173</v>
      </c>
      <c r="L32" s="11">
        <v>109684.47919516124</v>
      </c>
      <c r="M32" s="11">
        <v>82156.891272200388</v>
      </c>
      <c r="N32" s="11">
        <v>79953.791586969281</v>
      </c>
      <c r="O32" s="11">
        <v>82818.695148203347</v>
      </c>
      <c r="P32" s="11">
        <v>92995.552803599145</v>
      </c>
      <c r="Q32" s="11">
        <v>79816.03059136332</v>
      </c>
      <c r="R32" s="11">
        <v>94490.855213058312</v>
      </c>
      <c r="S32" s="11">
        <v>94337.100167380719</v>
      </c>
      <c r="T32" s="11">
        <v>100484.61736470732</v>
      </c>
      <c r="U32" s="11">
        <v>101396.42183744261</v>
      </c>
      <c r="V32" s="11">
        <v>128672.99603554743</v>
      </c>
      <c r="W32" s="11">
        <v>142807.71405433264</v>
      </c>
      <c r="X32" s="11">
        <v>149012.67079551227</v>
      </c>
      <c r="Y32" s="11">
        <v>163300.36327697197</v>
      </c>
      <c r="Z32" s="11">
        <v>150601.46943182751</v>
      </c>
      <c r="AA32" s="11">
        <v>152017.25704126735</v>
      </c>
      <c r="AB32" s="11">
        <v>169496.46767747257</v>
      </c>
      <c r="AC32" s="11">
        <v>175900.38399324846</v>
      </c>
      <c r="AD32" s="11">
        <v>169077.44867141391</v>
      </c>
      <c r="AE32" s="11">
        <v>176083.45471034409</v>
      </c>
      <c r="AF32" s="11">
        <v>158215.40830151498</v>
      </c>
      <c r="AG32" s="11">
        <v>147199.13577762255</v>
      </c>
      <c r="AH32" s="11">
        <v>163894.40341125408</v>
      </c>
      <c r="AI32" s="11">
        <v>142783.47566732467</v>
      </c>
      <c r="AJ32" s="11">
        <v>138659.95584437225</v>
      </c>
      <c r="AK32" s="11">
        <v>148126.48797700557</v>
      </c>
      <c r="AL32" s="11">
        <v>168614.583570552</v>
      </c>
      <c r="AM32" s="11">
        <v>164454.14889105107</v>
      </c>
      <c r="AN32" s="11">
        <v>151746.96962929878</v>
      </c>
      <c r="AO32" s="11">
        <v>184248.25907515505</v>
      </c>
      <c r="AP32" s="11">
        <v>169365.02225708202</v>
      </c>
      <c r="AQ32" s="11">
        <v>174093.95133108838</v>
      </c>
      <c r="AR32" s="11">
        <v>179627.04304429196</v>
      </c>
      <c r="AS32" s="11">
        <v>150645.29434197058</v>
      </c>
      <c r="AT32" s="11">
        <v>165717.00924381209</v>
      </c>
      <c r="AU32" s="11">
        <v>142418.40864776843</v>
      </c>
    </row>
    <row r="33" spans="1:47">
      <c r="A33" s="15" t="s">
        <v>15</v>
      </c>
      <c r="B33" s="16">
        <v>342988.26699081971</v>
      </c>
      <c r="C33" s="16">
        <v>354095.20552902011</v>
      </c>
      <c r="D33" s="16">
        <v>331594.51787323516</v>
      </c>
      <c r="E33" s="16">
        <v>311575.23362175527</v>
      </c>
      <c r="F33" s="16">
        <v>306232.62791662675</v>
      </c>
      <c r="G33" s="16">
        <v>319180.83844516776</v>
      </c>
      <c r="H33" s="16">
        <v>307102.02226929239</v>
      </c>
      <c r="I33" s="16">
        <v>301125.31542187679</v>
      </c>
      <c r="J33" s="16">
        <v>339067.65452373843</v>
      </c>
      <c r="K33" s="16">
        <v>332677.76131363685</v>
      </c>
      <c r="L33" s="16">
        <v>353084.12358286983</v>
      </c>
      <c r="M33" s="16">
        <v>312645.63759391755</v>
      </c>
      <c r="N33" s="16">
        <v>322058.35354006954</v>
      </c>
      <c r="O33" s="16">
        <v>300863.05228138313</v>
      </c>
      <c r="P33" s="16">
        <v>314805.093035286</v>
      </c>
      <c r="Q33" s="16">
        <v>242571.98082064916</v>
      </c>
      <c r="R33" s="16">
        <v>238077.1810747277</v>
      </c>
      <c r="S33" s="16">
        <v>237805.49899418006</v>
      </c>
      <c r="T33" s="16">
        <v>269944.37327761122</v>
      </c>
      <c r="U33" s="16">
        <v>254332.39345394878</v>
      </c>
      <c r="V33" s="16">
        <v>312088.3085493641</v>
      </c>
      <c r="W33" s="16">
        <v>341799.3771626298</v>
      </c>
      <c r="X33" s="16">
        <v>379641.02388047404</v>
      </c>
      <c r="Y33" s="16">
        <v>376597.60397467745</v>
      </c>
      <c r="Z33" s="16">
        <v>376476.16163750103</v>
      </c>
      <c r="AA33" s="16">
        <v>342546.57891211961</v>
      </c>
      <c r="AB33" s="16">
        <v>329234.61270062806</v>
      </c>
      <c r="AC33" s="16">
        <v>335543.10429706727</v>
      </c>
      <c r="AD33" s="16">
        <v>371578.52927322598</v>
      </c>
      <c r="AE33" s="16">
        <v>400538.70781576342</v>
      </c>
      <c r="AF33" s="16">
        <v>369438.54292400542</v>
      </c>
      <c r="AG33" s="16">
        <v>352226.86666114192</v>
      </c>
      <c r="AH33" s="16">
        <v>422967.87735729333</v>
      </c>
      <c r="AI33" s="16">
        <v>420147.946528195</v>
      </c>
      <c r="AJ33" s="16">
        <v>476037.98008831125</v>
      </c>
      <c r="AK33" s="16">
        <v>509784.29766550602</v>
      </c>
      <c r="AL33" s="16">
        <v>590851.68203843583</v>
      </c>
      <c r="AM33" s="16">
        <v>656891.01364668319</v>
      </c>
      <c r="AN33" s="16">
        <v>644865.51138901291</v>
      </c>
      <c r="AO33" s="16">
        <v>587060.61200291861</v>
      </c>
      <c r="AP33" s="16">
        <v>475913.73623575189</v>
      </c>
      <c r="AQ33" s="16">
        <v>462494.37067158014</v>
      </c>
      <c r="AR33" s="16">
        <v>472742.13082612958</v>
      </c>
      <c r="AS33" s="16">
        <v>351050.99853481323</v>
      </c>
      <c r="AT33" s="16">
        <v>372484.8258784769</v>
      </c>
      <c r="AU33" s="16">
        <v>284069.69317134836</v>
      </c>
    </row>
    <row r="34" spans="1:47">
      <c r="A34" s="17"/>
      <c r="B34" s="161">
        <f t="shared" ref="B34:AQ34" si="0">+SUM(B5:B12,B16,B19:B31)-B33+B17+B32-B33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 t="shared" ref="AR34:AS34" si="1">+SUM(AR5:AR12,AR16,AR19:AR31)-AR33+AR17+AR32-AR33</f>
        <v>0</v>
      </c>
      <c r="AS34" s="161">
        <f t="shared" si="1"/>
        <v>0</v>
      </c>
      <c r="AT34" s="161">
        <f t="shared" ref="AT34:AU34" si="2">+SUM(AT5:AT12,AT16,AT19:AT31)-AT33+AT17+AT32-AT33</f>
        <v>0</v>
      </c>
      <c r="AU34" s="161">
        <f t="shared" si="2"/>
        <v>0</v>
      </c>
    </row>
    <row r="35" spans="1:47">
      <c r="A35" s="17"/>
      <c r="B35" s="161">
        <f t="shared" ref="B35:AQ35" si="3">+SUM(B38:B45,B50:B58)-B60+B48+B59-B60</f>
        <v>0</v>
      </c>
      <c r="C35" s="161">
        <f t="shared" si="3"/>
        <v>0</v>
      </c>
      <c r="D35" s="161">
        <f t="shared" si="3"/>
        <v>0</v>
      </c>
      <c r="E35" s="161">
        <f t="shared" si="3"/>
        <v>0</v>
      </c>
      <c r="F35" s="161">
        <f t="shared" si="3"/>
        <v>0</v>
      </c>
      <c r="G35" s="161">
        <f t="shared" si="3"/>
        <v>0</v>
      </c>
      <c r="H35" s="161">
        <f t="shared" si="3"/>
        <v>0</v>
      </c>
      <c r="I35" s="161">
        <f t="shared" si="3"/>
        <v>0</v>
      </c>
      <c r="J35" s="161">
        <f t="shared" si="3"/>
        <v>0</v>
      </c>
      <c r="K35" s="161">
        <f t="shared" si="3"/>
        <v>0</v>
      </c>
      <c r="L35" s="161">
        <f t="shared" si="3"/>
        <v>0</v>
      </c>
      <c r="M35" s="161">
        <f t="shared" si="3"/>
        <v>0</v>
      </c>
      <c r="N35" s="161">
        <f t="shared" si="3"/>
        <v>0</v>
      </c>
      <c r="O35" s="161">
        <f t="shared" si="3"/>
        <v>0</v>
      </c>
      <c r="P35" s="161">
        <f t="shared" si="3"/>
        <v>0</v>
      </c>
      <c r="Q35" s="161">
        <f t="shared" si="3"/>
        <v>0</v>
      </c>
      <c r="R35" s="161">
        <f t="shared" si="3"/>
        <v>0</v>
      </c>
      <c r="S35" s="161">
        <f t="shared" si="3"/>
        <v>0</v>
      </c>
      <c r="T35" s="161">
        <f t="shared" si="3"/>
        <v>0</v>
      </c>
      <c r="U35" s="161">
        <f t="shared" si="3"/>
        <v>0</v>
      </c>
      <c r="V35" s="161">
        <f t="shared" si="3"/>
        <v>0</v>
      </c>
      <c r="W35" s="161">
        <f t="shared" si="3"/>
        <v>0</v>
      </c>
      <c r="X35" s="161">
        <f t="shared" si="3"/>
        <v>0</v>
      </c>
      <c r="Y35" s="161">
        <f t="shared" si="3"/>
        <v>0</v>
      </c>
      <c r="Z35" s="161">
        <f t="shared" si="3"/>
        <v>0</v>
      </c>
      <c r="AA35" s="161">
        <f t="shared" si="3"/>
        <v>0</v>
      </c>
      <c r="AB35" s="161">
        <f t="shared" si="3"/>
        <v>0</v>
      </c>
      <c r="AC35" s="161">
        <f t="shared" si="3"/>
        <v>0</v>
      </c>
      <c r="AD35" s="161">
        <f t="shared" si="3"/>
        <v>0</v>
      </c>
      <c r="AE35" s="161">
        <f t="shared" si="3"/>
        <v>0</v>
      </c>
      <c r="AF35" s="161">
        <f t="shared" si="3"/>
        <v>0</v>
      </c>
      <c r="AG35" s="161">
        <f t="shared" si="3"/>
        <v>0</v>
      </c>
      <c r="AH35" s="161">
        <f t="shared" si="3"/>
        <v>0</v>
      </c>
      <c r="AI35" s="161">
        <f t="shared" si="3"/>
        <v>0</v>
      </c>
      <c r="AJ35" s="161">
        <f t="shared" si="3"/>
        <v>0</v>
      </c>
      <c r="AK35" s="161">
        <f t="shared" si="3"/>
        <v>0</v>
      </c>
      <c r="AL35" s="161">
        <f t="shared" si="3"/>
        <v>0</v>
      </c>
      <c r="AM35" s="161">
        <f t="shared" si="3"/>
        <v>0</v>
      </c>
      <c r="AN35" s="161">
        <f t="shared" si="3"/>
        <v>0</v>
      </c>
      <c r="AO35" s="161">
        <f t="shared" si="3"/>
        <v>0</v>
      </c>
      <c r="AP35" s="161">
        <f t="shared" si="3"/>
        <v>0</v>
      </c>
      <c r="AQ35" s="161">
        <f t="shared" si="3"/>
        <v>0</v>
      </c>
      <c r="AR35" s="161">
        <f t="shared" ref="AR35:AS35" si="4">+SUM(AR38:AR45,AR50:AR58)-AR60+AR48+AR59-AR60</f>
        <v>0</v>
      </c>
      <c r="AS35" s="161">
        <f t="shared" si="4"/>
        <v>0</v>
      </c>
      <c r="AT35" s="161">
        <f t="shared" ref="AT35:AU35" si="5">+SUM(AT38:AT45,AT50:AT58)-AT60+AT48+AT59-AT60</f>
        <v>0</v>
      </c>
      <c r="AU35" s="161">
        <f t="shared" si="5"/>
        <v>0</v>
      </c>
    </row>
    <row r="36" spans="1:47">
      <c r="A36" s="18" t="s">
        <v>184</v>
      </c>
      <c r="B36" s="161">
        <f t="shared" ref="B36:AQ36" si="6">+SUM(B62:B67,B69)-B70+B68+B69-B70+B60+B70-B71+B71-B33</f>
        <v>0</v>
      </c>
      <c r="C36" s="161">
        <f t="shared" si="6"/>
        <v>0</v>
      </c>
      <c r="D36" s="161">
        <f t="shared" si="6"/>
        <v>0</v>
      </c>
      <c r="E36" s="161">
        <f t="shared" si="6"/>
        <v>0</v>
      </c>
      <c r="F36" s="161">
        <f t="shared" si="6"/>
        <v>0</v>
      </c>
      <c r="G36" s="161">
        <f t="shared" si="6"/>
        <v>0</v>
      </c>
      <c r="H36" s="161">
        <f t="shared" si="6"/>
        <v>0</v>
      </c>
      <c r="I36" s="161">
        <f t="shared" si="6"/>
        <v>0</v>
      </c>
      <c r="J36" s="161">
        <f t="shared" si="6"/>
        <v>0</v>
      </c>
      <c r="K36" s="161">
        <f t="shared" si="6"/>
        <v>0</v>
      </c>
      <c r="L36" s="161">
        <f t="shared" si="6"/>
        <v>0</v>
      </c>
      <c r="M36" s="161">
        <f t="shared" si="6"/>
        <v>0</v>
      </c>
      <c r="N36" s="161">
        <f t="shared" si="6"/>
        <v>0</v>
      </c>
      <c r="O36" s="161">
        <f t="shared" si="6"/>
        <v>0</v>
      </c>
      <c r="P36" s="161">
        <f t="shared" si="6"/>
        <v>0</v>
      </c>
      <c r="Q36" s="161">
        <f t="shared" si="6"/>
        <v>0</v>
      </c>
      <c r="R36" s="161">
        <f t="shared" si="6"/>
        <v>0</v>
      </c>
      <c r="S36" s="161">
        <f t="shared" si="6"/>
        <v>0</v>
      </c>
      <c r="T36" s="161">
        <f t="shared" si="6"/>
        <v>0</v>
      </c>
      <c r="U36" s="161">
        <f t="shared" si="6"/>
        <v>0</v>
      </c>
      <c r="V36" s="161">
        <f t="shared" si="6"/>
        <v>0</v>
      </c>
      <c r="W36" s="161">
        <f t="shared" si="6"/>
        <v>0</v>
      </c>
      <c r="X36" s="161">
        <f t="shared" si="6"/>
        <v>0</v>
      </c>
      <c r="Y36" s="161">
        <f t="shared" si="6"/>
        <v>0</v>
      </c>
      <c r="Z36" s="161">
        <f t="shared" si="6"/>
        <v>0</v>
      </c>
      <c r="AA36" s="161">
        <f t="shared" si="6"/>
        <v>0</v>
      </c>
      <c r="AB36" s="161">
        <f t="shared" si="6"/>
        <v>0</v>
      </c>
      <c r="AC36" s="161">
        <f t="shared" si="6"/>
        <v>0</v>
      </c>
      <c r="AD36" s="161">
        <f t="shared" si="6"/>
        <v>0</v>
      </c>
      <c r="AE36" s="161">
        <f t="shared" si="6"/>
        <v>0</v>
      </c>
      <c r="AF36" s="161">
        <f t="shared" si="6"/>
        <v>0</v>
      </c>
      <c r="AG36" s="161">
        <f t="shared" si="6"/>
        <v>0</v>
      </c>
      <c r="AH36" s="161">
        <f t="shared" si="6"/>
        <v>0</v>
      </c>
      <c r="AI36" s="161">
        <f t="shared" si="6"/>
        <v>0</v>
      </c>
      <c r="AJ36" s="161">
        <f t="shared" si="6"/>
        <v>0</v>
      </c>
      <c r="AK36" s="161">
        <f t="shared" si="6"/>
        <v>0</v>
      </c>
      <c r="AL36" s="161">
        <f t="shared" si="6"/>
        <v>0</v>
      </c>
      <c r="AM36" s="161">
        <f t="shared" si="6"/>
        <v>0</v>
      </c>
      <c r="AN36" s="161">
        <f t="shared" si="6"/>
        <v>0</v>
      </c>
      <c r="AO36" s="161">
        <f t="shared" si="6"/>
        <v>0</v>
      </c>
      <c r="AP36" s="161">
        <f t="shared" si="6"/>
        <v>0</v>
      </c>
      <c r="AQ36" s="161">
        <f t="shared" si="6"/>
        <v>0</v>
      </c>
      <c r="AR36" s="161">
        <f t="shared" ref="AR36:AS36" si="7">+SUM(AR62:AR67,AR69)-AR70+AR68+AR69-AR70+AR60+AR70-AR71+AR71-AR33</f>
        <v>0</v>
      </c>
      <c r="AS36" s="161">
        <f t="shared" si="7"/>
        <v>0</v>
      </c>
      <c r="AT36" s="161">
        <f t="shared" ref="AT36:AU36" si="8">+SUM(AT62:AT67,AT69)-AT70+AT68+AT69-AT70+AT60+AT70-AT71+AT71-AT33</f>
        <v>0</v>
      </c>
      <c r="AU36" s="161">
        <f t="shared" si="8"/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39700.284843426831</v>
      </c>
      <c r="C38" s="9">
        <v>42545.916558112607</v>
      </c>
      <c r="D38" s="9">
        <v>41261.651814024895</v>
      </c>
      <c r="E38" s="9">
        <v>36064.281829419037</v>
      </c>
      <c r="F38" s="9">
        <v>13462.459701873662</v>
      </c>
      <c r="G38" s="9">
        <v>49235.465698547821</v>
      </c>
      <c r="H38" s="9">
        <v>47137.769063430271</v>
      </c>
      <c r="I38" s="9">
        <v>43705.802917652363</v>
      </c>
      <c r="J38" s="9">
        <v>76861.107793371164</v>
      </c>
      <c r="K38" s="9">
        <v>79803.947865793729</v>
      </c>
      <c r="L38" s="9">
        <v>83572.006929880547</v>
      </c>
      <c r="M38" s="9">
        <v>93517.119512450139</v>
      </c>
      <c r="N38" s="9">
        <v>91553.898519511422</v>
      </c>
      <c r="O38" s="9">
        <v>83131.584097306899</v>
      </c>
      <c r="P38" s="9">
        <v>74087.603655573505</v>
      </c>
      <c r="Q38" s="9">
        <v>47509.386529642848</v>
      </c>
      <c r="R38" s="9">
        <v>54703.567526404666</v>
      </c>
      <c r="S38" s="9">
        <v>37145.708757543645</v>
      </c>
      <c r="T38" s="9">
        <v>53689.880681990253</v>
      </c>
      <c r="U38" s="9">
        <v>42014.794824186421</v>
      </c>
      <c r="V38" s="9">
        <v>77739.466198989001</v>
      </c>
      <c r="W38" s="9">
        <v>70888.457630862104</v>
      </c>
      <c r="X38" s="9">
        <v>113194.47412147594</v>
      </c>
      <c r="Y38" s="9">
        <v>92450.717204904242</v>
      </c>
      <c r="Z38" s="9">
        <v>133669.45177986691</v>
      </c>
      <c r="AA38" s="9">
        <v>122668.61658731414</v>
      </c>
      <c r="AB38" s="9">
        <v>113503.83556429614</v>
      </c>
      <c r="AC38" s="9">
        <v>81354.193684506638</v>
      </c>
      <c r="AD38" s="9">
        <v>107889.42811227175</v>
      </c>
      <c r="AE38" s="9">
        <v>111430.58151038804</v>
      </c>
      <c r="AF38" s="9">
        <v>89798.783101367168</v>
      </c>
      <c r="AG38" s="9">
        <v>67334.354615302655</v>
      </c>
      <c r="AH38" s="9">
        <v>113821.92822152846</v>
      </c>
      <c r="AI38" s="9">
        <v>133803.2947815638</v>
      </c>
      <c r="AJ38" s="9">
        <v>141574.49804215613</v>
      </c>
      <c r="AK38" s="9">
        <v>152962.89813754585</v>
      </c>
      <c r="AL38" s="9">
        <v>164796.68273427716</v>
      </c>
      <c r="AM38" s="9">
        <v>160721.70870443829</v>
      </c>
      <c r="AN38" s="9">
        <v>174553.19450647611</v>
      </c>
      <c r="AO38" s="9">
        <v>151944.90491608903</v>
      </c>
      <c r="AP38" s="9">
        <v>137483.10804616433</v>
      </c>
      <c r="AQ38" s="9">
        <v>120685.57616959992</v>
      </c>
      <c r="AR38" s="9">
        <v>139262.30171107745</v>
      </c>
      <c r="AS38" s="9">
        <v>109911.80880316319</v>
      </c>
      <c r="AT38" s="9">
        <v>105849.061454038</v>
      </c>
      <c r="AU38" s="9">
        <v>54315.348931884902</v>
      </c>
    </row>
    <row r="39" spans="1:47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4980.3046841073674</v>
      </c>
      <c r="AA39" s="9">
        <v>5904.334960973174</v>
      </c>
      <c r="AB39" s="9">
        <v>8318.8187527754872</v>
      </c>
      <c r="AC39" s="9">
        <v>8600.980378366974</v>
      </c>
      <c r="AD39" s="9">
        <v>7803.0506220387351</v>
      </c>
      <c r="AE39" s="9">
        <v>7250.7983401121246</v>
      </c>
      <c r="AF39" s="9">
        <v>6251.2304470993968</v>
      </c>
      <c r="AG39" s="9">
        <v>5803.8428299139323</v>
      </c>
      <c r="AH39" s="9">
        <v>6743.3703901114241</v>
      </c>
      <c r="AI39" s="9">
        <v>5539.0374216805421</v>
      </c>
      <c r="AJ39" s="9">
        <v>5337.7738898608677</v>
      </c>
      <c r="AK39" s="9">
        <v>5872.206902998154</v>
      </c>
      <c r="AL39" s="9">
        <v>7092.0965068761789</v>
      </c>
      <c r="AM39" s="9">
        <v>7018.6338347928049</v>
      </c>
      <c r="AN39" s="9">
        <v>6250.8854399285392</v>
      </c>
      <c r="AO39" s="9">
        <v>6269.6358537030283</v>
      </c>
      <c r="AP39" s="9">
        <v>5139.3609110633488</v>
      </c>
      <c r="AQ39" s="9">
        <v>4898.5524281508779</v>
      </c>
      <c r="AR39" s="9">
        <v>4716.1126459317356</v>
      </c>
      <c r="AS39" s="9">
        <v>3755.4131625955883</v>
      </c>
      <c r="AT39" s="9">
        <v>4394.1525806079298</v>
      </c>
      <c r="AU39" s="9">
        <v>3725.0241049045449</v>
      </c>
    </row>
    <row r="40" spans="1:47">
      <c r="A40" s="8" t="s">
        <v>17</v>
      </c>
      <c r="B40" s="9">
        <v>42757.997387423347</v>
      </c>
      <c r="C40" s="9">
        <v>52860.124475322038</v>
      </c>
      <c r="D40" s="9">
        <v>42218.43897066186</v>
      </c>
      <c r="E40" s="9">
        <v>38841.949732179644</v>
      </c>
      <c r="F40" s="9">
        <v>41287.508378818347</v>
      </c>
      <c r="G40" s="9">
        <v>39875.463194792188</v>
      </c>
      <c r="H40" s="9">
        <v>38707.460785436226</v>
      </c>
      <c r="I40" s="9">
        <v>48215.514813563146</v>
      </c>
      <c r="J40" s="9">
        <v>44857.917288742909</v>
      </c>
      <c r="K40" s="9">
        <v>49092.583576515412</v>
      </c>
      <c r="L40" s="9">
        <v>45932.483815081607</v>
      </c>
      <c r="M40" s="9">
        <v>45715.123903983746</v>
      </c>
      <c r="N40" s="9">
        <v>35683.054957302287</v>
      </c>
      <c r="O40" s="9">
        <v>33277.199716991076</v>
      </c>
      <c r="P40" s="9">
        <v>32106.03200978164</v>
      </c>
      <c r="Q40" s="9">
        <v>30487.385543788369</v>
      </c>
      <c r="R40" s="9">
        <v>27437.223123530777</v>
      </c>
      <c r="S40" s="9">
        <v>32776.936779226358</v>
      </c>
      <c r="T40" s="9">
        <v>38223.825747251751</v>
      </c>
      <c r="U40" s="9">
        <v>58920.530535285063</v>
      </c>
      <c r="V40" s="9">
        <v>39944.348812874894</v>
      </c>
      <c r="W40" s="9">
        <v>54487.954060222335</v>
      </c>
      <c r="X40" s="9">
        <v>62581.505334999514</v>
      </c>
      <c r="Y40" s="9">
        <v>85401.549269439318</v>
      </c>
      <c r="Z40" s="9">
        <v>64486.282173162916</v>
      </c>
      <c r="AA40" s="9">
        <v>45387.765912107447</v>
      </c>
      <c r="AB40" s="9">
        <v>44713.053352788178</v>
      </c>
      <c r="AC40" s="9">
        <v>62207.512483296996</v>
      </c>
      <c r="AD40" s="9">
        <v>60696.237289074837</v>
      </c>
      <c r="AE40" s="9">
        <v>72454.975541387277</v>
      </c>
      <c r="AF40" s="9">
        <v>88448.625446483566</v>
      </c>
      <c r="AG40" s="9">
        <v>71012.95623246397</v>
      </c>
      <c r="AH40" s="9">
        <v>73684.66712353105</v>
      </c>
      <c r="AI40" s="9">
        <v>65571.424126684404</v>
      </c>
      <c r="AJ40" s="9">
        <v>100711.47421477964</v>
      </c>
      <c r="AK40" s="9">
        <v>86557.805014838872</v>
      </c>
      <c r="AL40" s="9">
        <v>109522.56044331423</v>
      </c>
      <c r="AM40" s="9">
        <v>120752.47361724422</v>
      </c>
      <c r="AN40" s="9">
        <v>112995.70120589549</v>
      </c>
      <c r="AO40" s="9">
        <v>111445.04856804086</v>
      </c>
      <c r="AP40" s="9">
        <v>83586.169031587735</v>
      </c>
      <c r="AQ40" s="9">
        <v>81510.64235338966</v>
      </c>
      <c r="AR40" s="9">
        <v>81201.474913109356</v>
      </c>
      <c r="AS40" s="9">
        <v>79724.069204985644</v>
      </c>
      <c r="AT40" s="9">
        <v>79383.657024143031</v>
      </c>
      <c r="AU40" s="9">
        <v>76132.648754044276</v>
      </c>
    </row>
    <row r="41" spans="1:47">
      <c r="A41" s="8" t="s">
        <v>187</v>
      </c>
      <c r="B41" s="9">
        <v>23938.025690337097</v>
      </c>
      <c r="C41" s="9">
        <v>35851.852655955998</v>
      </c>
      <c r="D41" s="9">
        <v>34656.039518040117</v>
      </c>
      <c r="E41" s="9">
        <v>21745.629995879688</v>
      </c>
      <c r="F41" s="9">
        <v>30614.505729515782</v>
      </c>
      <c r="G41" s="9">
        <v>29202.3613545318</v>
      </c>
      <c r="H41" s="9">
        <v>42306.56772383787</v>
      </c>
      <c r="I41" s="9">
        <v>29777.479722879354</v>
      </c>
      <c r="J41" s="9">
        <v>30811.089877575399</v>
      </c>
      <c r="K41" s="9">
        <v>35331.672135113477</v>
      </c>
      <c r="L41" s="9">
        <v>36047.074557004351</v>
      </c>
      <c r="M41" s="9">
        <v>11376.666616876037</v>
      </c>
      <c r="N41" s="9">
        <v>11373.236742623913</v>
      </c>
      <c r="O41" s="9">
        <v>9916.2895723253405</v>
      </c>
      <c r="P41" s="9">
        <v>16011.529478155911</v>
      </c>
      <c r="Q41" s="9">
        <v>14349.362928884042</v>
      </c>
      <c r="R41" s="9">
        <v>5815.8841836903621</v>
      </c>
      <c r="S41" s="9">
        <v>9932.7682314460762</v>
      </c>
      <c r="T41" s="9">
        <v>10511.186820508163</v>
      </c>
      <c r="U41" s="9">
        <v>5308.2257437713206</v>
      </c>
      <c r="V41" s="9">
        <v>14985.490693116002</v>
      </c>
      <c r="W41" s="9">
        <v>10249.345505411176</v>
      </c>
      <c r="X41" s="9">
        <v>6490.0646791447516</v>
      </c>
      <c r="Y41" s="9">
        <v>6242.0065710393465</v>
      </c>
      <c r="Z41" s="9">
        <v>4556.7468281633273</v>
      </c>
      <c r="AA41" s="9">
        <v>4007.3353384557308</v>
      </c>
      <c r="AB41" s="9">
        <v>3979.652350440906</v>
      </c>
      <c r="AC41" s="9">
        <v>5302.3686616499044</v>
      </c>
      <c r="AD41" s="9">
        <v>6039.0928486326229</v>
      </c>
      <c r="AE41" s="9">
        <v>6596.8190062658023</v>
      </c>
      <c r="AF41" s="9">
        <v>6901.4299790614614</v>
      </c>
      <c r="AG41" s="9">
        <v>4369.2822218802157</v>
      </c>
      <c r="AH41" s="9">
        <v>4322.6033655676538</v>
      </c>
      <c r="AI41" s="9">
        <v>4199.7800617972707</v>
      </c>
      <c r="AJ41" s="9">
        <v>19443.475589435973</v>
      </c>
      <c r="AK41" s="9">
        <v>47875.195709578671</v>
      </c>
      <c r="AL41" s="9">
        <v>59404.099138421836</v>
      </c>
      <c r="AM41" s="9">
        <v>118714.37267669586</v>
      </c>
      <c r="AN41" s="9">
        <v>132111.4727556945</v>
      </c>
      <c r="AO41" s="9">
        <v>4430.2854797519158</v>
      </c>
      <c r="AP41" s="9">
        <v>4795.1044605840825</v>
      </c>
      <c r="AQ41" s="9">
        <v>13634.920685346378</v>
      </c>
      <c r="AR41" s="9">
        <v>17145.198734515641</v>
      </c>
      <c r="AS41" s="9">
        <v>5245.2010115809962</v>
      </c>
      <c r="AT41" s="9">
        <v>43030.171970579286</v>
      </c>
      <c r="AU41" s="9">
        <v>40474.055623406399</v>
      </c>
    </row>
    <row r="42" spans="1:47">
      <c r="A42" s="8" t="s">
        <v>18</v>
      </c>
      <c r="B42" s="9">
        <v>20842.136869988026</v>
      </c>
      <c r="C42" s="9">
        <v>17968.289549862497</v>
      </c>
      <c r="D42" s="9">
        <v>16697.024465138013</v>
      </c>
      <c r="E42" s="9">
        <v>18933.28224145035</v>
      </c>
      <c r="F42" s="9">
        <v>21146.546330875546</v>
      </c>
      <c r="G42" s="9">
        <v>18548.915560841262</v>
      </c>
      <c r="H42" s="9">
        <v>14943.050148843598</v>
      </c>
      <c r="I42" s="9">
        <v>20237.108538920809</v>
      </c>
      <c r="J42" s="9">
        <v>19319.892505225442</v>
      </c>
      <c r="K42" s="9">
        <v>10456.706533407925</v>
      </c>
      <c r="L42" s="9">
        <v>16032.819671134617</v>
      </c>
      <c r="M42" s="9">
        <v>11917.667707290842</v>
      </c>
      <c r="N42" s="9">
        <v>23019.806617768874</v>
      </c>
      <c r="O42" s="9">
        <v>28035.675683812795</v>
      </c>
      <c r="P42" s="9">
        <v>36634.513191102473</v>
      </c>
      <c r="Q42" s="9">
        <v>21862.872122723944</v>
      </c>
      <c r="R42" s="9">
        <v>16943.702612323279</v>
      </c>
      <c r="S42" s="9">
        <v>11848.813746717648</v>
      </c>
      <c r="T42" s="9">
        <v>19395.109172950546</v>
      </c>
      <c r="U42" s="9">
        <v>31.921355268650057</v>
      </c>
      <c r="V42" s="9">
        <v>35.958616420792005</v>
      </c>
      <c r="W42" s="9">
        <v>35.999411028491501</v>
      </c>
      <c r="X42" s="9">
        <v>34.82237266722511</v>
      </c>
      <c r="Y42" s="9">
        <v>13.904693217939471</v>
      </c>
      <c r="Z42" s="9">
        <v>13.402110254333769</v>
      </c>
      <c r="AA42" s="9">
        <v>13.004882919523155</v>
      </c>
      <c r="AB42" s="9">
        <v>12.797056397893803</v>
      </c>
      <c r="AC42" s="9">
        <v>12.71819396582038</v>
      </c>
      <c r="AD42" s="9">
        <v>12.296694466764567</v>
      </c>
      <c r="AE42" s="9">
        <v>171.61152028141146</v>
      </c>
      <c r="AF42" s="9">
        <v>185.33563246705259</v>
      </c>
      <c r="AG42" s="9">
        <v>752.99103813233251</v>
      </c>
      <c r="AH42" s="9">
        <v>226.89662174166855</v>
      </c>
      <c r="AI42" s="9">
        <v>423.44326667238863</v>
      </c>
      <c r="AJ42" s="9">
        <v>757.73764892110307</v>
      </c>
      <c r="AK42" s="9">
        <v>1416.6908139181642</v>
      </c>
      <c r="AL42" s="9">
        <v>1815.2288053035768</v>
      </c>
      <c r="AM42" s="9">
        <v>3868.249632013572</v>
      </c>
      <c r="AN42" s="9">
        <v>4971.4995533720412</v>
      </c>
      <c r="AO42" s="9">
        <v>3.8660616563298067</v>
      </c>
      <c r="AP42" s="9">
        <v>2.0352242515610515</v>
      </c>
      <c r="AQ42" s="9">
        <v>1.9685706419298135</v>
      </c>
      <c r="AR42" s="9">
        <v>2.0430442919525889</v>
      </c>
      <c r="AS42" s="9">
        <v>1084.2412138971961</v>
      </c>
      <c r="AT42" s="9">
        <v>1131.5212943435424</v>
      </c>
      <c r="AU42" s="9">
        <v>1014.9825373358188</v>
      </c>
    </row>
    <row r="43" spans="1:47">
      <c r="A43" s="8" t="s">
        <v>188</v>
      </c>
      <c r="B43" s="9">
        <v>344.83471824086507</v>
      </c>
      <c r="C43" s="9">
        <v>0.94984802431610937</v>
      </c>
      <c r="D43" s="9">
        <v>185.22412469543738</v>
      </c>
      <c r="E43" s="9">
        <v>313.25257519571488</v>
      </c>
      <c r="F43" s="9">
        <v>330.37441348271568</v>
      </c>
      <c r="G43" s="9">
        <v>319.02228342513774</v>
      </c>
      <c r="H43" s="9">
        <v>269.05198076482708</v>
      </c>
      <c r="I43" s="9">
        <v>2077.7951447561113</v>
      </c>
      <c r="J43" s="9">
        <v>402.30815168707079</v>
      </c>
      <c r="K43" s="9">
        <v>27.801381979829745</v>
      </c>
      <c r="L43" s="9">
        <v>137.69490289048966</v>
      </c>
      <c r="M43" s="9">
        <v>0</v>
      </c>
      <c r="N43" s="9">
        <v>2.259138214075937E-2</v>
      </c>
      <c r="O43" s="9">
        <v>1.6559032952475575E-2</v>
      </c>
      <c r="P43" s="9">
        <v>925.04977035097897</v>
      </c>
      <c r="Q43" s="9">
        <v>2841.2445665974574</v>
      </c>
      <c r="R43" s="9">
        <v>3082.4487633678777</v>
      </c>
      <c r="S43" s="9">
        <v>806.25604643663326</v>
      </c>
      <c r="T43" s="9">
        <v>5439.7625753308503</v>
      </c>
      <c r="U43" s="9">
        <v>9386.8258560386894</v>
      </c>
      <c r="V43" s="9">
        <v>2694.0444785050036</v>
      </c>
      <c r="W43" s="9">
        <v>4730.2481042479576</v>
      </c>
      <c r="X43" s="9">
        <v>4946.6994410952884</v>
      </c>
      <c r="Y43" s="9">
        <v>8115.1908539679998</v>
      </c>
      <c r="Z43" s="9">
        <v>9314.2201565672567</v>
      </c>
      <c r="AA43" s="9">
        <v>5406.9749034984106</v>
      </c>
      <c r="AB43" s="9">
        <v>4293.1332868108866</v>
      </c>
      <c r="AC43" s="9">
        <v>5641.8735494760531</v>
      </c>
      <c r="AD43" s="9">
        <v>5647.216757640409</v>
      </c>
      <c r="AE43" s="9">
        <v>1444.2426074530065</v>
      </c>
      <c r="AF43" s="9">
        <v>1683.8268259637887</v>
      </c>
      <c r="AG43" s="9">
        <v>4384.5446258390648</v>
      </c>
      <c r="AH43" s="9">
        <v>5324.0196451686588</v>
      </c>
      <c r="AI43" s="9">
        <v>1285.2051326066432</v>
      </c>
      <c r="AJ43" s="9">
        <v>1589.3484962092809</v>
      </c>
      <c r="AK43" s="9">
        <v>2520.8994461711027</v>
      </c>
      <c r="AL43" s="9">
        <v>6314.2445060158652</v>
      </c>
      <c r="AM43" s="9">
        <v>1144.4764613427139</v>
      </c>
      <c r="AN43" s="9">
        <v>1425.2411790978115</v>
      </c>
      <c r="AO43" s="9">
        <v>2521.2240058372859</v>
      </c>
      <c r="AP43" s="9">
        <v>854.18198857096286</v>
      </c>
      <c r="AQ43" s="9">
        <v>5403.9720863248403</v>
      </c>
      <c r="AR43" s="9">
        <v>5629.8859281703953</v>
      </c>
      <c r="AS43" s="9">
        <v>4553.1100094333942</v>
      </c>
      <c r="AT43" s="9">
        <v>4737.6855844796291</v>
      </c>
      <c r="AU43" s="9">
        <v>93.846285702041953</v>
      </c>
    </row>
    <row r="44" spans="1:47">
      <c r="A44" s="8" t="s">
        <v>19</v>
      </c>
      <c r="B44" s="9">
        <v>10468.059436118872</v>
      </c>
      <c r="C44" s="9">
        <v>18977.869445650598</v>
      </c>
      <c r="D44" s="9">
        <v>19520.651847401623</v>
      </c>
      <c r="E44" s="9">
        <v>9509.3283889575614</v>
      </c>
      <c r="F44" s="9">
        <v>11833.085958696414</v>
      </c>
      <c r="G44" s="9">
        <v>14532.226464697047</v>
      </c>
      <c r="H44" s="9">
        <v>16699.011048774901</v>
      </c>
      <c r="I44" s="9">
        <v>9415.8752957080105</v>
      </c>
      <c r="J44" s="9">
        <v>11796.875186622874</v>
      </c>
      <c r="K44" s="9">
        <v>13245.324099974296</v>
      </c>
      <c r="L44" s="9">
        <v>13745.852709644085</v>
      </c>
      <c r="M44" s="9">
        <v>9274.237829925165</v>
      </c>
      <c r="N44" s="9">
        <v>12513.209934183773</v>
      </c>
      <c r="O44" s="9">
        <v>12554.942871336314</v>
      </c>
      <c r="P44" s="9">
        <v>11891.470851033813</v>
      </c>
      <c r="Q44" s="9">
        <v>10058.376028798901</v>
      </c>
      <c r="R44" s="9">
        <v>11614.864417441977</v>
      </c>
      <c r="S44" s="9">
        <v>13549.136223338093</v>
      </c>
      <c r="T44" s="9">
        <v>13344.311195905637</v>
      </c>
      <c r="U44" s="9">
        <v>12884.348777293206</v>
      </c>
      <c r="V44" s="9">
        <v>16204.4537455971</v>
      </c>
      <c r="W44" s="9">
        <v>17619.826253404994</v>
      </c>
      <c r="X44" s="9">
        <v>16398.742121091444</v>
      </c>
      <c r="Y44" s="9">
        <v>14220.014958463553</v>
      </c>
      <c r="Z44" s="9">
        <v>13342.986749292866</v>
      </c>
      <c r="AA44" s="9">
        <v>13217.60529936802</v>
      </c>
      <c r="AB44" s="9">
        <v>17025.063756899068</v>
      </c>
      <c r="AC44" s="9">
        <v>20714.832266685418</v>
      </c>
      <c r="AD44" s="9">
        <v>24117.82023219085</v>
      </c>
      <c r="AE44" s="9">
        <v>30532.594536660439</v>
      </c>
      <c r="AF44" s="9">
        <v>30192.825471117132</v>
      </c>
      <c r="AG44" s="9">
        <v>29209.846215771464</v>
      </c>
      <c r="AH44" s="9">
        <v>34158.407573796285</v>
      </c>
      <c r="AI44" s="9">
        <v>33200.959145137756</v>
      </c>
      <c r="AJ44" s="9">
        <v>33563.812171957012</v>
      </c>
      <c r="AK44" s="9">
        <v>27418.467973734023</v>
      </c>
      <c r="AL44" s="9">
        <v>33036.410217482065</v>
      </c>
      <c r="AM44" s="9">
        <v>33340.242746301425</v>
      </c>
      <c r="AN44" s="9">
        <v>33882.859535506919</v>
      </c>
      <c r="AO44" s="9">
        <v>26255.963836191171</v>
      </c>
      <c r="AP44" s="9">
        <v>23111.325136751177</v>
      </c>
      <c r="AQ44" s="9">
        <v>18713.824470000211</v>
      </c>
      <c r="AR44" s="9">
        <v>18636.280188931469</v>
      </c>
      <c r="AS44" s="9">
        <v>14418.850731589828</v>
      </c>
      <c r="AT44" s="9">
        <v>15391.784443954797</v>
      </c>
      <c r="AU44" s="9">
        <v>11253.062929870799</v>
      </c>
    </row>
    <row r="45" spans="1:47">
      <c r="A45" s="8" t="s">
        <v>20</v>
      </c>
      <c r="B45" s="9">
        <v>29049.818571065716</v>
      </c>
      <c r="C45" s="9">
        <v>29620.013750180922</v>
      </c>
      <c r="D45" s="9">
        <v>27766.74176429358</v>
      </c>
      <c r="E45" s="9">
        <v>26389.252575195715</v>
      </c>
      <c r="F45" s="9">
        <v>28140.103418557883</v>
      </c>
      <c r="G45" s="9">
        <v>23394.781234351529</v>
      </c>
      <c r="H45" s="9">
        <v>20084.872337989465</v>
      </c>
      <c r="I45" s="9">
        <v>15101.137771769743</v>
      </c>
      <c r="J45" s="9">
        <v>10071.049567034937</v>
      </c>
      <c r="K45" s="9">
        <v>10140.579403359692</v>
      </c>
      <c r="L45" s="9">
        <v>18160.031609981459</v>
      </c>
      <c r="M45" s="9">
        <v>18554.420661119988</v>
      </c>
      <c r="N45" s="9">
        <v>23385.384881847069</v>
      </c>
      <c r="O45" s="9">
        <v>19178.616266991827</v>
      </c>
      <c r="P45" s="9">
        <v>25693.717179000832</v>
      </c>
      <c r="Q45" s="9">
        <v>18941.738987557321</v>
      </c>
      <c r="R45" s="9">
        <v>14269.407012548423</v>
      </c>
      <c r="S45" s="9">
        <v>20518.390380983092</v>
      </c>
      <c r="T45" s="9">
        <v>19145.142485085249</v>
      </c>
      <c r="U45" s="9">
        <v>18869.467593592126</v>
      </c>
      <c r="V45" s="9">
        <v>22200.474555288638</v>
      </c>
      <c r="W45" s="9">
        <v>39932.412574541711</v>
      </c>
      <c r="X45" s="9">
        <v>41118.408151494761</v>
      </c>
      <c r="Y45" s="9">
        <v>39695.111787803507</v>
      </c>
      <c r="Z45" s="9">
        <v>29991.040221588442</v>
      </c>
      <c r="AA45" s="9">
        <v>30689.566869208382</v>
      </c>
      <c r="AB45" s="9">
        <v>17273.40227114128</v>
      </c>
      <c r="AC45" s="9">
        <v>15305.425135382235</v>
      </c>
      <c r="AD45" s="9">
        <v>24199.520656119254</v>
      </c>
      <c r="AE45" s="9">
        <v>33212.468396174561</v>
      </c>
      <c r="AF45" s="9">
        <v>18357.127725089296</v>
      </c>
      <c r="AG45" s="9">
        <v>28842.847671926978</v>
      </c>
      <c r="AH45" s="9">
        <v>36040.650777938528</v>
      </c>
      <c r="AI45" s="9">
        <v>26403.022272766284</v>
      </c>
      <c r="AJ45" s="9">
        <v>30990.732525202031</v>
      </c>
      <c r="AK45" s="9">
        <v>24693.786366929169</v>
      </c>
      <c r="AL45" s="9">
        <v>34852.957325944764</v>
      </c>
      <c r="AM45" s="9">
        <v>46787.073073372754</v>
      </c>
      <c r="AN45" s="9">
        <v>34536.220410897724</v>
      </c>
      <c r="AO45" s="9">
        <v>28841.762814666181</v>
      </c>
      <c r="AP45" s="9">
        <v>19153.066587892554</v>
      </c>
      <c r="AQ45" s="9">
        <v>10932.01918800432</v>
      </c>
      <c r="AR45" s="9">
        <v>6440.9544603867753</v>
      </c>
      <c r="AS45" s="9">
        <v>6688.2734881480437</v>
      </c>
      <c r="AT45" s="9">
        <v>6986.8425194371866</v>
      </c>
      <c r="AU45" s="9">
        <v>246.4206895074029</v>
      </c>
    </row>
    <row r="46" spans="1:47" ht="39">
      <c r="A46" s="10" t="s">
        <v>21</v>
      </c>
      <c r="B46" s="11">
        <v>167101.15751660077</v>
      </c>
      <c r="C46" s="11">
        <v>197825.01628310897</v>
      </c>
      <c r="D46" s="11">
        <v>182305.77250425552</v>
      </c>
      <c r="E46" s="11">
        <v>151796.97733827771</v>
      </c>
      <c r="F46" s="11">
        <v>146814.58393182035</v>
      </c>
      <c r="G46" s="11">
        <v>175108.2357911868</v>
      </c>
      <c r="H46" s="11">
        <v>180147.78308907716</v>
      </c>
      <c r="I46" s="11">
        <v>168530.71420524953</v>
      </c>
      <c r="J46" s="11">
        <v>194120.24037025979</v>
      </c>
      <c r="K46" s="11">
        <v>198098.61499614437</v>
      </c>
      <c r="L46" s="11">
        <v>213627.96419561715</v>
      </c>
      <c r="M46" s="11">
        <v>190355.23623164592</v>
      </c>
      <c r="N46" s="11">
        <v>197528.61424461947</v>
      </c>
      <c r="O46" s="11">
        <v>186094.3247677972</v>
      </c>
      <c r="P46" s="11">
        <v>197349.91613499916</v>
      </c>
      <c r="Q46" s="11">
        <v>146050.36670799289</v>
      </c>
      <c r="R46" s="11">
        <v>133867.09763930738</v>
      </c>
      <c r="S46" s="11">
        <v>126578.01016569155</v>
      </c>
      <c r="T46" s="11">
        <v>159749.21867902245</v>
      </c>
      <c r="U46" s="11">
        <v>147416.11468543546</v>
      </c>
      <c r="V46" s="11">
        <v>173804.23710079142</v>
      </c>
      <c r="W46" s="11">
        <v>197944.24353971877</v>
      </c>
      <c r="X46" s="11">
        <v>244764.71622196893</v>
      </c>
      <c r="Y46" s="11">
        <v>246138.4953388359</v>
      </c>
      <c r="Z46" s="11">
        <v>260354.43470300341</v>
      </c>
      <c r="AA46" s="11">
        <v>227295.20475384482</v>
      </c>
      <c r="AB46" s="11">
        <v>209119.75639154983</v>
      </c>
      <c r="AC46" s="11">
        <v>199139.90435333003</v>
      </c>
      <c r="AD46" s="11">
        <v>236404.6632124352</v>
      </c>
      <c r="AE46" s="11">
        <v>263094.09145872266</v>
      </c>
      <c r="AF46" s="11">
        <v>241819.18462864886</v>
      </c>
      <c r="AG46" s="11">
        <v>211710.66545123063</v>
      </c>
      <c r="AH46" s="11">
        <v>274322.54371938371</v>
      </c>
      <c r="AI46" s="11">
        <v>270426.16620890907</v>
      </c>
      <c r="AJ46" s="11">
        <v>333968.85257852206</v>
      </c>
      <c r="AK46" s="11">
        <v>349317.95036571403</v>
      </c>
      <c r="AL46" s="11">
        <v>416834.2796776357</v>
      </c>
      <c r="AM46" s="11">
        <v>492347.23074620165</v>
      </c>
      <c r="AN46" s="11">
        <v>500727.0745868691</v>
      </c>
      <c r="AO46" s="11">
        <v>331712.6915359358</v>
      </c>
      <c r="AP46" s="11">
        <v>274124.35138686578</v>
      </c>
      <c r="AQ46" s="11">
        <v>255781.47595145815</v>
      </c>
      <c r="AR46" s="11">
        <v>273034.25162641477</v>
      </c>
      <c r="AS46" s="11">
        <v>225380.96762539388</v>
      </c>
      <c r="AT46" s="11">
        <v>260904.8768715834</v>
      </c>
      <c r="AU46" s="11">
        <v>187255.38985665617</v>
      </c>
    </row>
    <row r="47" spans="1:47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</row>
    <row r="48" spans="1:47">
      <c r="A48" s="20" t="s">
        <v>23</v>
      </c>
      <c r="B48" s="11">
        <v>167101.15751660077</v>
      </c>
      <c r="C48" s="11">
        <v>197825.01628310897</v>
      </c>
      <c r="D48" s="11">
        <v>182305.77250425552</v>
      </c>
      <c r="E48" s="11">
        <v>151796.97733827771</v>
      </c>
      <c r="F48" s="11">
        <v>146814.58393182035</v>
      </c>
      <c r="G48" s="11">
        <v>175108.2357911868</v>
      </c>
      <c r="H48" s="11">
        <v>180147.78308907716</v>
      </c>
      <c r="I48" s="11">
        <v>168530.71420524953</v>
      </c>
      <c r="J48" s="11">
        <v>194120.24037025979</v>
      </c>
      <c r="K48" s="11">
        <v>198098.61499614437</v>
      </c>
      <c r="L48" s="11">
        <v>213627.96419561715</v>
      </c>
      <c r="M48" s="11">
        <v>190355.23623164592</v>
      </c>
      <c r="N48" s="11">
        <v>197528.61424461947</v>
      </c>
      <c r="O48" s="11">
        <v>186094.3247677972</v>
      </c>
      <c r="P48" s="11">
        <v>197349.91613499916</v>
      </c>
      <c r="Q48" s="11">
        <v>146050.36670799289</v>
      </c>
      <c r="R48" s="11">
        <v>133867.09763930738</v>
      </c>
      <c r="S48" s="11">
        <v>126578.01016569155</v>
      </c>
      <c r="T48" s="11">
        <v>159749.21867902245</v>
      </c>
      <c r="U48" s="11">
        <v>147416.11468543546</v>
      </c>
      <c r="V48" s="11">
        <v>173804.23710079142</v>
      </c>
      <c r="W48" s="11">
        <v>197944.24353971877</v>
      </c>
      <c r="X48" s="11">
        <v>244764.71622196893</v>
      </c>
      <c r="Y48" s="11">
        <v>246138.4953388359</v>
      </c>
      <c r="Z48" s="11">
        <v>260354.43470300341</v>
      </c>
      <c r="AA48" s="11">
        <v>227295.20475384482</v>
      </c>
      <c r="AB48" s="11">
        <v>209119.75639154983</v>
      </c>
      <c r="AC48" s="11">
        <v>199139.90435333003</v>
      </c>
      <c r="AD48" s="11">
        <v>236404.6632124352</v>
      </c>
      <c r="AE48" s="11">
        <v>263094.09145872266</v>
      </c>
      <c r="AF48" s="11">
        <v>241819.18462864886</v>
      </c>
      <c r="AG48" s="11">
        <v>211710.66545123063</v>
      </c>
      <c r="AH48" s="11">
        <v>274322.54371938371</v>
      </c>
      <c r="AI48" s="11">
        <v>270426.16620890907</v>
      </c>
      <c r="AJ48" s="11">
        <v>333968.85257852206</v>
      </c>
      <c r="AK48" s="11">
        <v>349317.95036571403</v>
      </c>
      <c r="AL48" s="11">
        <v>416834.2796776357</v>
      </c>
      <c r="AM48" s="11">
        <v>492347.23074620165</v>
      </c>
      <c r="AN48" s="11">
        <v>500727.0745868691</v>
      </c>
      <c r="AO48" s="11">
        <v>331712.6915359358</v>
      </c>
      <c r="AP48" s="11">
        <v>274124.35138686578</v>
      </c>
      <c r="AQ48" s="11">
        <v>255781.47595145815</v>
      </c>
      <c r="AR48" s="11">
        <v>273034.25162641477</v>
      </c>
      <c r="AS48" s="11">
        <v>225380.96762539388</v>
      </c>
      <c r="AT48" s="11">
        <v>260904.8768715834</v>
      </c>
      <c r="AU48" s="11">
        <v>187255.38985665617</v>
      </c>
    </row>
    <row r="49" spans="1:47">
      <c r="A49" s="21" t="s">
        <v>189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</row>
    <row r="50" spans="1:47">
      <c r="A50" s="8" t="s">
        <v>24</v>
      </c>
      <c r="B50" s="9">
        <v>22338.121847672268</v>
      </c>
      <c r="C50" s="9">
        <v>8217.8480966854822</v>
      </c>
      <c r="D50" s="9">
        <v>6739.1759287073191</v>
      </c>
      <c r="E50" s="9">
        <v>20292.255459414915</v>
      </c>
      <c r="F50" s="9">
        <v>19658.299020077244</v>
      </c>
      <c r="G50" s="9">
        <v>17750.064158738107</v>
      </c>
      <c r="H50" s="9">
        <v>16099.931302953972</v>
      </c>
      <c r="I50" s="9">
        <v>21932.57434944238</v>
      </c>
      <c r="J50" s="9">
        <v>19389.776052553003</v>
      </c>
      <c r="K50" s="9">
        <v>18918.945522173668</v>
      </c>
      <c r="L50" s="9">
        <v>17823.599586638706</v>
      </c>
      <c r="M50" s="9">
        <v>1281.0282760990037</v>
      </c>
      <c r="N50" s="9">
        <v>913.28523879090915</v>
      </c>
      <c r="O50" s="9">
        <v>521.28136807719522</v>
      </c>
      <c r="P50" s="9">
        <v>111.17677488125658</v>
      </c>
      <c r="Q50" s="9">
        <v>29.205192166938023</v>
      </c>
      <c r="R50" s="9">
        <v>0.93864847862795098</v>
      </c>
      <c r="S50" s="9">
        <v>22014.494556287525</v>
      </c>
      <c r="T50" s="9">
        <v>29661.744041670456</v>
      </c>
      <c r="U50" s="9">
        <v>25306.869899391168</v>
      </c>
      <c r="V50" s="9">
        <v>43925.83378774704</v>
      </c>
      <c r="W50" s="9">
        <v>50226.497828167565</v>
      </c>
      <c r="X50" s="9">
        <v>41112.880899740456</v>
      </c>
      <c r="Y50" s="9">
        <v>19060.998477442103</v>
      </c>
      <c r="Z50" s="9">
        <v>18874.444561811204</v>
      </c>
      <c r="AA50" s="9">
        <v>18888.585414561087</v>
      </c>
      <c r="AB50" s="9">
        <v>20061.724291061346</v>
      </c>
      <c r="AC50" s="9">
        <v>21400.331950207466</v>
      </c>
      <c r="AD50" s="9">
        <v>23802.166745171926</v>
      </c>
      <c r="AE50" s="9">
        <v>28220.337748708367</v>
      </c>
      <c r="AF50" s="9">
        <v>26840.722995442789</v>
      </c>
      <c r="AG50" s="9">
        <v>18168.042713895036</v>
      </c>
      <c r="AH50" s="9">
        <v>9469.10708393614</v>
      </c>
      <c r="AI50" s="9">
        <v>28847.563513861471</v>
      </c>
      <c r="AJ50" s="9">
        <v>27378.660543197533</v>
      </c>
      <c r="AK50" s="9">
        <v>26872.786437034094</v>
      </c>
      <c r="AL50" s="9">
        <v>24801.131058564544</v>
      </c>
      <c r="AM50" s="9">
        <v>14462.129830601503</v>
      </c>
      <c r="AN50" s="9">
        <v>12488.858865564984</v>
      </c>
      <c r="AO50" s="9">
        <v>22632.575930317402</v>
      </c>
      <c r="AP50" s="9">
        <v>31567.060537225861</v>
      </c>
      <c r="AQ50" s="9">
        <v>42276.134654891248</v>
      </c>
      <c r="AR50" s="9">
        <v>37063.367792531863</v>
      </c>
      <c r="AS50" s="9">
        <v>32047.885514722115</v>
      </c>
      <c r="AT50" s="9">
        <v>31709.371819488599</v>
      </c>
      <c r="AU50" s="9">
        <v>35160.000857063271</v>
      </c>
    </row>
    <row r="51" spans="1:47">
      <c r="A51" s="8" t="s">
        <v>43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18777.633090258299</v>
      </c>
      <c r="Z51" s="9">
        <v>19724.017933640836</v>
      </c>
      <c r="AA51" s="9">
        <v>19412.318108203548</v>
      </c>
      <c r="AB51" s="9">
        <v>24524.45727336167</v>
      </c>
      <c r="AC51" s="9">
        <v>25511.898164427876</v>
      </c>
      <c r="AD51" s="9">
        <v>23478.666426532927</v>
      </c>
      <c r="AE51" s="9">
        <v>21768.870231944598</v>
      </c>
      <c r="AF51" s="9">
        <v>18108.795418154947</v>
      </c>
      <c r="AG51" s="9">
        <v>16345.711444435236</v>
      </c>
      <c r="AH51" s="9">
        <v>19317.242823421915</v>
      </c>
      <c r="AI51" s="9">
        <v>15322.050682344863</v>
      </c>
      <c r="AJ51" s="9">
        <v>15526.828709489295</v>
      </c>
      <c r="AK51" s="9">
        <v>16203.273899936905</v>
      </c>
      <c r="AL51" s="9">
        <v>20849.254184537142</v>
      </c>
      <c r="AM51" s="9">
        <v>20231.787790335056</v>
      </c>
      <c r="AN51" s="9">
        <v>17135.385216614559</v>
      </c>
      <c r="AO51" s="9">
        <v>16262.173932871216</v>
      </c>
      <c r="AP51" s="9">
        <v>13682.401116419309</v>
      </c>
      <c r="AQ51" s="9">
        <v>13175.767202490628</v>
      </c>
      <c r="AR51" s="9">
        <v>11750.217226628643</v>
      </c>
      <c r="AS51" s="9">
        <v>9962.8213877125017</v>
      </c>
      <c r="AT51" s="9">
        <v>10535.475883198505</v>
      </c>
      <c r="AU51" s="9">
        <v>9602.7961689271706</v>
      </c>
    </row>
    <row r="52" spans="1:47">
      <c r="A52" s="8" t="s">
        <v>189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0.31122736152037878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1824.6522294393101</v>
      </c>
      <c r="Y52" s="9">
        <v>1769.1147794962203</v>
      </c>
      <c r="Z52" s="9">
        <v>1272.2556717486475</v>
      </c>
      <c r="AA52" s="9">
        <v>1162.4599685837097</v>
      </c>
      <c r="AB52" s="9">
        <v>1031.5295311806128</v>
      </c>
      <c r="AC52" s="9">
        <v>1017.9056192418594</v>
      </c>
      <c r="AD52" s="9">
        <v>819.48962345183008</v>
      </c>
      <c r="AE52" s="9">
        <v>834.30526547213367</v>
      </c>
      <c r="AF52" s="9">
        <v>713.99556595639854</v>
      </c>
      <c r="AG52" s="9">
        <v>613.92700280576298</v>
      </c>
      <c r="AH52" s="9">
        <v>620.79367496636974</v>
      </c>
      <c r="AI52" s="9">
        <v>469.52085657883441</v>
      </c>
      <c r="AJ52" s="9">
        <v>359.06960759810045</v>
      </c>
      <c r="AK52" s="9">
        <v>259.81819456453155</v>
      </c>
      <c r="AL52" s="9">
        <v>155.87100365633026</v>
      </c>
      <c r="AM52" s="9">
        <v>36.761220467529874</v>
      </c>
      <c r="AN52" s="9">
        <v>20.271326485037964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</row>
    <row r="53" spans="1:47">
      <c r="A53" s="8" t="s">
        <v>191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123107.06858810653</v>
      </c>
      <c r="AP53" s="9">
        <v>11517.279033523138</v>
      </c>
      <c r="AQ53" s="9">
        <v>11807.684732193913</v>
      </c>
      <c r="AR53" s="9">
        <v>12148.310088227432</v>
      </c>
      <c r="AS53" s="9">
        <v>0</v>
      </c>
      <c r="AT53" s="9">
        <v>0</v>
      </c>
      <c r="AU53" s="9">
        <v>0</v>
      </c>
    </row>
    <row r="54" spans="1:47">
      <c r="A54" s="8" t="s">
        <v>25</v>
      </c>
      <c r="B54" s="9">
        <v>1.4949744185202658</v>
      </c>
      <c r="C54" s="9">
        <v>1.8345636126791141</v>
      </c>
      <c r="D54" s="9">
        <v>1.607089215980775</v>
      </c>
      <c r="E54" s="9">
        <v>1.3580552121961269</v>
      </c>
      <c r="F54" s="9">
        <v>1.3150754891633949</v>
      </c>
      <c r="G54" s="9">
        <v>1.2581372058087132</v>
      </c>
      <c r="H54" s="9">
        <v>1.1435195786581176</v>
      </c>
      <c r="I54" s="9">
        <v>1.1250985693364877</v>
      </c>
      <c r="J54" s="9">
        <v>1.1928934010152286</v>
      </c>
      <c r="K54" s="9">
        <v>1.2080983413218016</v>
      </c>
      <c r="L54" s="9">
        <v>1.214248807027142</v>
      </c>
      <c r="M54" s="9">
        <v>1.1934814106681404</v>
      </c>
      <c r="N54" s="9">
        <v>1.2033676220311158</v>
      </c>
      <c r="O54" s="9">
        <v>1.2027879390025442</v>
      </c>
      <c r="P54" s="9">
        <v>1.2524885175489475</v>
      </c>
      <c r="Q54" s="9">
        <v>1.1934814106681404</v>
      </c>
      <c r="R54" s="9">
        <v>1.32271628646161</v>
      </c>
      <c r="S54" s="9">
        <v>3.1372368360436722</v>
      </c>
      <c r="T54" s="9">
        <v>19.595106144574665</v>
      </c>
      <c r="U54" s="9">
        <v>1.1500208702160428</v>
      </c>
      <c r="V54" s="9">
        <v>1.1775455764667737</v>
      </c>
      <c r="W54" s="9">
        <v>15.598910402709269</v>
      </c>
      <c r="X54" s="9">
        <v>30.583210886969418</v>
      </c>
      <c r="Y54" s="9">
        <v>39.997863076635412</v>
      </c>
      <c r="Z54" s="9">
        <v>75.646397427320636</v>
      </c>
      <c r="AA54" s="9">
        <v>92.366328555946566</v>
      </c>
      <c r="AB54" s="9">
        <v>141.92983569117555</v>
      </c>
      <c r="AC54" s="9">
        <v>148.16935086855614</v>
      </c>
      <c r="AD54" s="9">
        <v>148.2073093014879</v>
      </c>
      <c r="AE54" s="9">
        <v>169.51879740573816</v>
      </c>
      <c r="AF54" s="9">
        <v>830.57765734696397</v>
      </c>
      <c r="AG54" s="9">
        <v>969.53556926209615</v>
      </c>
      <c r="AH54" s="9">
        <v>1163.6653214548592</v>
      </c>
      <c r="AI54" s="9">
        <v>1057.6281005922237</v>
      </c>
      <c r="AJ54" s="9">
        <v>1187.4989585936848</v>
      </c>
      <c r="AK54" s="9">
        <v>1217.5402519103591</v>
      </c>
      <c r="AL54" s="9">
        <v>1336.9808074290559</v>
      </c>
      <c r="AM54" s="9">
        <v>1495.8910261207993</v>
      </c>
      <c r="AN54" s="9">
        <v>1554.7331397945511</v>
      </c>
      <c r="AO54" s="9">
        <v>1584.8310379423567</v>
      </c>
      <c r="AP54" s="9">
        <v>1508.1734931904534</v>
      </c>
      <c r="AQ54" s="9">
        <v>1500.9805790287396</v>
      </c>
      <c r="AR54" s="9">
        <v>2399.4262989038411</v>
      </c>
      <c r="AS54" s="9">
        <v>1992.1492081970173</v>
      </c>
      <c r="AT54" s="9">
        <v>1938.6666246970317</v>
      </c>
      <c r="AU54" s="9">
        <v>0</v>
      </c>
    </row>
    <row r="55" spans="1:47">
      <c r="A55" s="8" t="s">
        <v>26</v>
      </c>
      <c r="B55" s="9">
        <v>5600.6350012700032</v>
      </c>
      <c r="C55" s="9">
        <v>9415.794615718627</v>
      </c>
      <c r="D55" s="9">
        <v>10113.153766563199</v>
      </c>
      <c r="E55" s="9">
        <v>5087.6934487021017</v>
      </c>
      <c r="F55" s="9">
        <v>4098.0912253822335</v>
      </c>
      <c r="G55" s="9">
        <v>3496.2177641462195</v>
      </c>
      <c r="H55" s="9">
        <v>2649.5105335470575</v>
      </c>
      <c r="I55" s="9">
        <v>3269.787090233187</v>
      </c>
      <c r="J55" s="9">
        <v>3651.7632128993732</v>
      </c>
      <c r="K55" s="9">
        <v>4184.7815897304081</v>
      </c>
      <c r="L55" s="9">
        <v>4161.8643810218537</v>
      </c>
      <c r="M55" s="9">
        <v>4541.1489685870911</v>
      </c>
      <c r="N55" s="9">
        <v>4788.2088046146664</v>
      </c>
      <c r="O55" s="9">
        <v>5787.6605097171423</v>
      </c>
      <c r="P55" s="9">
        <v>6012.0702898437139</v>
      </c>
      <c r="Q55" s="9">
        <v>2647.5674787518483</v>
      </c>
      <c r="R55" s="9">
        <v>2808.2028275336888</v>
      </c>
      <c r="S55" s="9">
        <v>1487.1485388737888</v>
      </c>
      <c r="T55" s="9">
        <v>765.61430604766667</v>
      </c>
      <c r="U55" s="9">
        <v>877.42130489226656</v>
      </c>
      <c r="V55" s="9">
        <v>8913.0045834377252</v>
      </c>
      <c r="W55" s="9">
        <v>867.65368475300011</v>
      </c>
      <c r="X55" s="9">
        <v>1117.7572403564905</v>
      </c>
      <c r="Y55" s="9">
        <v>1128.8164115714401</v>
      </c>
      <c r="Z55" s="9">
        <v>895.57292583594472</v>
      </c>
      <c r="AA55" s="9">
        <v>1099.1464023476979</v>
      </c>
      <c r="AB55" s="9">
        <v>922.19120725750179</v>
      </c>
      <c r="AC55" s="9">
        <v>1017.8662353189394</v>
      </c>
      <c r="AD55" s="9">
        <v>998.40819040758072</v>
      </c>
      <c r="AE55" s="9">
        <v>986.65631526876996</v>
      </c>
      <c r="AF55" s="9">
        <v>881.36346840743931</v>
      </c>
      <c r="AG55" s="9">
        <v>840.81852513940021</v>
      </c>
      <c r="AH55" s="9">
        <v>893.48079900505081</v>
      </c>
      <c r="AI55" s="9">
        <v>700.97952965410695</v>
      </c>
      <c r="AJ55" s="9">
        <v>680.39136049321007</v>
      </c>
      <c r="AK55" s="9">
        <v>784.49512770780268</v>
      </c>
      <c r="AL55" s="9">
        <v>864.74361407370861</v>
      </c>
      <c r="AM55" s="9">
        <v>850.30312102387552</v>
      </c>
      <c r="AN55" s="9">
        <v>762.40397498883431</v>
      </c>
      <c r="AO55" s="9">
        <v>776.35785297336736</v>
      </c>
      <c r="AP55" s="9">
        <v>890.25781544447955</v>
      </c>
      <c r="AQ55" s="9">
        <v>721.92748374526127</v>
      </c>
      <c r="AR55" s="9">
        <v>760.45361375991445</v>
      </c>
      <c r="AS55" s="9">
        <v>741.8371033458443</v>
      </c>
      <c r="AT55" s="9">
        <v>768.21219847440375</v>
      </c>
      <c r="AU55" s="9">
        <v>897.38167170191343</v>
      </c>
    </row>
    <row r="56" spans="1:47">
      <c r="A56" s="8" t="s">
        <v>27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>
        <v>8237.8587757175519</v>
      </c>
      <c r="C57" s="9">
        <v>6283.0311911998842</v>
      </c>
      <c r="D57" s="9">
        <v>6205.4587630586429</v>
      </c>
      <c r="E57" s="9">
        <v>7483.3836011536878</v>
      </c>
      <c r="F57" s="9">
        <v>7715.0627214401984</v>
      </c>
      <c r="G57" s="9">
        <v>7925.1736980470714</v>
      </c>
      <c r="H57" s="9">
        <v>7393.6154682848637</v>
      </c>
      <c r="I57" s="9">
        <v>7269.5195448912928</v>
      </c>
      <c r="J57" s="9">
        <v>8121.9184831292932</v>
      </c>
      <c r="K57" s="9">
        <v>8131.174682855285</v>
      </c>
      <c r="L57" s="9">
        <v>8642.2357983040038</v>
      </c>
      <c r="M57" s="9">
        <v>8514.7654114448742</v>
      </c>
      <c r="N57" s="9">
        <v>8520.0189767609972</v>
      </c>
      <c r="O57" s="9">
        <v>8130.9804452874505</v>
      </c>
      <c r="P57" s="9">
        <v>7885.144138071576</v>
      </c>
      <c r="Q57" s="9">
        <v>6662.6420900115018</v>
      </c>
      <c r="R57" s="9">
        <v>7693.7357216170585</v>
      </c>
      <c r="S57" s="9">
        <v>7018.2659971437779</v>
      </c>
      <c r="T57" s="9">
        <v>6375.748765936828</v>
      </c>
      <c r="U57" s="9">
        <v>6182.2689523151548</v>
      </c>
      <c r="V57" s="9">
        <v>6055.8368826728374</v>
      </c>
      <c r="W57" s="9">
        <v>5954.7552087167787</v>
      </c>
      <c r="X57" s="9">
        <v>5606.7150959201326</v>
      </c>
      <c r="Y57" s="9">
        <v>5949.7515826588669</v>
      </c>
      <c r="Z57" s="9">
        <v>5545.389246857505</v>
      </c>
      <c r="AA57" s="9">
        <v>5691.1389014039914</v>
      </c>
      <c r="AB57" s="9">
        <v>5024.435703863478</v>
      </c>
      <c r="AC57" s="9">
        <v>6447.1017652436876</v>
      </c>
      <c r="AD57" s="9">
        <v>6911.2770496799749</v>
      </c>
      <c r="AE57" s="9">
        <v>6597.6613169176653</v>
      </c>
      <c r="AF57" s="9">
        <v>6118.4185244488235</v>
      </c>
      <c r="AG57" s="9">
        <v>6164.8060235115836</v>
      </c>
      <c r="AH57" s="9">
        <v>7213.6209040838594</v>
      </c>
      <c r="AI57" s="9">
        <v>6453.6069865247619</v>
      </c>
      <c r="AJ57" s="9">
        <v>6610.706698325419</v>
      </c>
      <c r="AK57" s="9">
        <v>7502.8053653634943</v>
      </c>
      <c r="AL57" s="9">
        <v>9175.8783416201713</v>
      </c>
      <c r="AM57" s="9">
        <v>9161.4649602075697</v>
      </c>
      <c r="AN57" s="9">
        <v>8186.6525234479677</v>
      </c>
      <c r="AO57" s="9">
        <v>8156.5601058008024</v>
      </c>
      <c r="AP57" s="9">
        <v>6681.7817889193348</v>
      </c>
      <c r="AQ57" s="9">
        <v>6378.5013872122327</v>
      </c>
      <c r="AR57" s="9">
        <v>6052.4696996702614</v>
      </c>
      <c r="AS57" s="9">
        <v>5096.0690845593399</v>
      </c>
      <c r="AT57" s="9">
        <v>5268.1565887080696</v>
      </c>
      <c r="AU57" s="9">
        <v>5872.878232735532</v>
      </c>
    </row>
    <row r="58" spans="1:47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452.85698929684736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</row>
    <row r="59" spans="1:47">
      <c r="A59" s="20" t="s">
        <v>30</v>
      </c>
      <c r="B59" s="11">
        <v>36178.110599078347</v>
      </c>
      <c r="C59" s="11">
        <v>23918.508467216674</v>
      </c>
      <c r="D59" s="11">
        <v>23059.39554754514</v>
      </c>
      <c r="E59" s="11">
        <v>32864.690564482902</v>
      </c>
      <c r="F59" s="11">
        <v>31472.768042388838</v>
      </c>
      <c r="G59" s="11">
        <v>29172.713758137208</v>
      </c>
      <c r="H59" s="11">
        <v>26144.20082436455</v>
      </c>
      <c r="I59" s="11">
        <v>32473.006083136195</v>
      </c>
      <c r="J59" s="11">
        <v>31164.650641982684</v>
      </c>
      <c r="K59" s="11">
        <v>31236.109893100685</v>
      </c>
      <c r="L59" s="11">
        <v>30628.914014771588</v>
      </c>
      <c r="M59" s="11">
        <v>14338.136137541636</v>
      </c>
      <c r="N59" s="11">
        <v>14222.716387788605</v>
      </c>
      <c r="O59" s="11">
        <v>14441.12511102079</v>
      </c>
      <c r="P59" s="11">
        <v>14009.643691314095</v>
      </c>
      <c r="Q59" s="11">
        <v>9340.6082423409553</v>
      </c>
      <c r="R59" s="11">
        <v>10504.511141277357</v>
      </c>
      <c r="S59" s="11">
        <v>30975.903318437984</v>
      </c>
      <c r="T59" s="11">
        <v>36822.702219799525</v>
      </c>
      <c r="U59" s="11">
        <v>32367.710177468802</v>
      </c>
      <c r="V59" s="11">
        <v>58895.852799434077</v>
      </c>
      <c r="W59" s="11">
        <v>57064.505632040054</v>
      </c>
      <c r="X59" s="11">
        <v>49692.588676343359</v>
      </c>
      <c r="Y59" s="11">
        <v>46726.312204503563</v>
      </c>
      <c r="Z59" s="11">
        <v>46387.326737321455</v>
      </c>
      <c r="AA59" s="11">
        <v>46346.015123655976</v>
      </c>
      <c r="AB59" s="11">
        <v>51706.267842415786</v>
      </c>
      <c r="AC59" s="11">
        <v>55543.273085308385</v>
      </c>
      <c r="AD59" s="11">
        <v>56158.21534454573</v>
      </c>
      <c r="AE59" s="11">
        <v>58577.349675717269</v>
      </c>
      <c r="AF59" s="11">
        <v>53493.873629757363</v>
      </c>
      <c r="AG59" s="11">
        <v>43102.841279049113</v>
      </c>
      <c r="AH59" s="11">
        <v>38677.910606868194</v>
      </c>
      <c r="AI59" s="11">
        <v>52851.349669556257</v>
      </c>
      <c r="AJ59" s="11">
        <v>51743.155877697245</v>
      </c>
      <c r="AK59" s="11">
        <v>52840.719276517186</v>
      </c>
      <c r="AL59" s="11">
        <v>57183.859009880951</v>
      </c>
      <c r="AM59" s="11">
        <v>46238.337948756329</v>
      </c>
      <c r="AN59" s="11">
        <v>40148.305046895934</v>
      </c>
      <c r="AO59" s="11">
        <v>172519.56744801169</v>
      </c>
      <c r="AP59" s="11">
        <v>65846.953784722573</v>
      </c>
      <c r="AQ59" s="11">
        <v>75860.996039562015</v>
      </c>
      <c r="AR59" s="11">
        <v>70174.244719721959</v>
      </c>
      <c r="AS59" s="11">
        <v>49840.762298536822</v>
      </c>
      <c r="AT59" s="11">
        <v>50219.883114566612</v>
      </c>
      <c r="AU59" s="11">
        <v>51533.056930427891</v>
      </c>
    </row>
    <row r="60" spans="1:47">
      <c r="A60" s="22" t="s">
        <v>192</v>
      </c>
      <c r="B60" s="16">
        <v>203279.26811567909</v>
      </c>
      <c r="C60" s="16">
        <v>221743.52475032565</v>
      </c>
      <c r="D60" s="16">
        <v>205365.16805180066</v>
      </c>
      <c r="E60" s="16">
        <v>184661.66790276062</v>
      </c>
      <c r="F60" s="16">
        <v>178287.35197420919</v>
      </c>
      <c r="G60" s="16">
        <v>204280.949549324</v>
      </c>
      <c r="H60" s="16">
        <v>206291.98391344171</v>
      </c>
      <c r="I60" s="16">
        <v>201003.72028838572</v>
      </c>
      <c r="J60" s="16">
        <v>225284.89101224247</v>
      </c>
      <c r="K60" s="16">
        <v>229334.72488924506</v>
      </c>
      <c r="L60" s="16">
        <v>244256.87821038874</v>
      </c>
      <c r="M60" s="16">
        <v>204693.37236918756</v>
      </c>
      <c r="N60" s="16">
        <v>211751.33063240809</v>
      </c>
      <c r="O60" s="16">
        <v>200535.44987881801</v>
      </c>
      <c r="P60" s="16">
        <v>211359.55982631326</v>
      </c>
      <c r="Q60" s="16">
        <v>155390.97495033385</v>
      </c>
      <c r="R60" s="16">
        <v>144371.60878058473</v>
      </c>
      <c r="S60" s="16">
        <v>157553.91348412953</v>
      </c>
      <c r="T60" s="16">
        <v>196571.92089882196</v>
      </c>
      <c r="U60" s="16">
        <v>179783.82486290426</v>
      </c>
      <c r="V60" s="16">
        <v>232700.08990022549</v>
      </c>
      <c r="W60" s="16">
        <v>255008.74917175883</v>
      </c>
      <c r="X60" s="16">
        <v>294457.30489831226</v>
      </c>
      <c r="Y60" s="16">
        <v>292864.8075433395</v>
      </c>
      <c r="Z60" s="16">
        <v>306741.76144032489</v>
      </c>
      <c r="AA60" s="16">
        <v>273641.21987750084</v>
      </c>
      <c r="AB60" s="16">
        <v>260826.02423396561</v>
      </c>
      <c r="AC60" s="16">
        <v>254683.17743863843</v>
      </c>
      <c r="AD60" s="16">
        <v>292562.87855698093</v>
      </c>
      <c r="AE60" s="16">
        <v>321671.44113443996</v>
      </c>
      <c r="AF60" s="16">
        <v>295313.05825840624</v>
      </c>
      <c r="AG60" s="16">
        <v>254813.50673027974</v>
      </c>
      <c r="AH60" s="16">
        <v>313000.45432625193</v>
      </c>
      <c r="AI60" s="16">
        <v>323277.51587846538</v>
      </c>
      <c r="AJ60" s="16">
        <v>385712.00845621928</v>
      </c>
      <c r="AK60" s="16">
        <v>402158.66964223119</v>
      </c>
      <c r="AL60" s="16">
        <v>474018.13868751662</v>
      </c>
      <c r="AM60" s="16">
        <v>538585.568694958</v>
      </c>
      <c r="AN60" s="16">
        <v>540875.37963376509</v>
      </c>
      <c r="AO60" s="16">
        <v>504232.25898394745</v>
      </c>
      <c r="AP60" s="16">
        <v>339971.30517158832</v>
      </c>
      <c r="AQ60" s="16">
        <v>331642.4719910202</v>
      </c>
      <c r="AR60" s="16">
        <v>343208.49634613673</v>
      </c>
      <c r="AS60" s="16">
        <v>275221.72992393072</v>
      </c>
      <c r="AT60" s="16">
        <v>311124.75998615002</v>
      </c>
      <c r="AU60" s="16">
        <v>238788.44678708407</v>
      </c>
    </row>
    <row r="61" spans="1:47">
      <c r="A61" s="19" t="s">
        <v>121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</row>
    <row r="62" spans="1:47">
      <c r="A62" s="12" t="s">
        <v>31</v>
      </c>
      <c r="B62" s="9">
        <v>88164.855401139386</v>
      </c>
      <c r="C62" s="9">
        <v>87919.208640903162</v>
      </c>
      <c r="D62" s="9">
        <v>81096.600580754981</v>
      </c>
      <c r="E62" s="9">
        <v>80090.160692212608</v>
      </c>
      <c r="F62" s="9">
        <v>77555.467777458573</v>
      </c>
      <c r="G62" s="9">
        <v>76043.291499749626</v>
      </c>
      <c r="H62" s="9">
        <v>69548.180959468737</v>
      </c>
      <c r="I62" s="9">
        <v>68427.826123690436</v>
      </c>
      <c r="J62" s="9">
        <v>72551.067482830695</v>
      </c>
      <c r="K62" s="9">
        <v>73475.822913044132</v>
      </c>
      <c r="L62" s="9">
        <v>73849.890580833409</v>
      </c>
      <c r="M62" s="9">
        <v>72586.829880353107</v>
      </c>
      <c r="N62" s="9">
        <v>73188.103378164669</v>
      </c>
      <c r="O62" s="9">
        <v>73152.847400984509</v>
      </c>
      <c r="P62" s="9">
        <v>76175.607041524941</v>
      </c>
      <c r="Q62" s="9">
        <v>67371.154794090849</v>
      </c>
      <c r="R62" s="9">
        <v>74666.369234844227</v>
      </c>
      <c r="S62" s="9">
        <v>69260.249381919813</v>
      </c>
      <c r="T62" s="9">
        <v>68294.368735047392</v>
      </c>
      <c r="U62" s="9">
        <v>64917.838997078172</v>
      </c>
      <c r="V62" s="9">
        <v>66471.58858119759</v>
      </c>
      <c r="W62" s="9">
        <v>75216.472060664062</v>
      </c>
      <c r="X62" s="9">
        <v>72983.735460924727</v>
      </c>
      <c r="Y62" s="9">
        <v>76334.620829660489</v>
      </c>
      <c r="Z62" s="9">
        <v>67303.90127108201</v>
      </c>
      <c r="AA62" s="9">
        <v>69828.115144356634</v>
      </c>
      <c r="AB62" s="9">
        <v>72758.920256296391</v>
      </c>
      <c r="AC62" s="9">
        <v>80659.600534496087</v>
      </c>
      <c r="AD62" s="9">
        <v>79444.935025352577</v>
      </c>
      <c r="AE62" s="9">
        <v>78796.502968011438</v>
      </c>
      <c r="AF62" s="9">
        <v>70630.549328735069</v>
      </c>
      <c r="AG62" s="9">
        <v>87111.965336395602</v>
      </c>
      <c r="AH62" s="9">
        <v>93624.8001218305</v>
      </c>
      <c r="AI62" s="9">
        <v>79150.362629817173</v>
      </c>
      <c r="AJ62" s="9">
        <v>76829.198950262435</v>
      </c>
      <c r="AK62" s="9">
        <v>86199.226509008484</v>
      </c>
      <c r="AL62" s="9">
        <v>93336.964360268728</v>
      </c>
      <c r="AM62" s="9">
        <v>92027.131202754288</v>
      </c>
      <c r="AN62" s="9">
        <v>82374.352389459571</v>
      </c>
      <c r="AO62" s="9">
        <v>138869.60849142648</v>
      </c>
      <c r="AP62" s="9">
        <v>188216.9612207271</v>
      </c>
      <c r="AQ62" s="9">
        <v>211549.30427600228</v>
      </c>
      <c r="AR62" s="9">
        <v>228115.21923179753</v>
      </c>
      <c r="AS62" s="9">
        <v>235608.52417558155</v>
      </c>
      <c r="AT62" s="9">
        <v>246334.97014909712</v>
      </c>
      <c r="AU62" s="9">
        <v>251520.71950461745</v>
      </c>
    </row>
    <row r="63" spans="1:47">
      <c r="A63" s="12" t="s">
        <v>32</v>
      </c>
      <c r="B63" s="9">
        <v>31626.925868137452</v>
      </c>
      <c r="C63" s="9">
        <v>28323.169054855982</v>
      </c>
      <c r="D63" s="9">
        <v>27550</v>
      </c>
      <c r="E63" s="9">
        <v>28730.332097239389</v>
      </c>
      <c r="F63" s="9">
        <v>31898.748763126812</v>
      </c>
      <c r="G63" s="9">
        <v>26418.796945418129</v>
      </c>
      <c r="H63" s="9">
        <v>33885.414758415383</v>
      </c>
      <c r="I63" s="9">
        <v>35194.291427283992</v>
      </c>
      <c r="J63" s="9">
        <v>41752.762018512993</v>
      </c>
      <c r="K63" s="9">
        <v>33854.846757488245</v>
      </c>
      <c r="L63" s="9">
        <v>37844.88465396189</v>
      </c>
      <c r="M63" s="9">
        <v>38898.335997132061</v>
      </c>
      <c r="N63" s="9">
        <v>39132.951789990511</v>
      </c>
      <c r="O63" s="9">
        <v>30681.029369702992</v>
      </c>
      <c r="P63" s="9">
        <v>32804.055303873465</v>
      </c>
      <c r="Q63" s="9">
        <v>-10009.002643882473</v>
      </c>
      <c r="R63" s="9">
        <v>-14642.624904810782</v>
      </c>
      <c r="S63" s="9">
        <v>-17814.463844228434</v>
      </c>
      <c r="T63" s="9">
        <v>-25282.754913539869</v>
      </c>
      <c r="U63" s="9">
        <v>-18646.465736862559</v>
      </c>
      <c r="V63" s="9">
        <v>-17710.988460348108</v>
      </c>
      <c r="W63" s="9">
        <v>-15936.572185820511</v>
      </c>
      <c r="X63" s="9">
        <v>-11556.119800606968</v>
      </c>
      <c r="Y63" s="9">
        <v>-14500.045409621498</v>
      </c>
      <c r="Z63" s="9">
        <v>-15946.9971714611</v>
      </c>
      <c r="AA63" s="9">
        <v>-17775.232273540907</v>
      </c>
      <c r="AB63" s="9">
        <v>-19236.50320370488</v>
      </c>
      <c r="AC63" s="9">
        <v>-13602.998804416624</v>
      </c>
      <c r="AD63" s="9">
        <v>-13446.99232495636</v>
      </c>
      <c r="AE63" s="9">
        <v>-15514.65867868528</v>
      </c>
      <c r="AF63" s="9">
        <v>-13350.964404483311</v>
      </c>
      <c r="AG63" s="9">
        <v>-10683.816548082728</v>
      </c>
      <c r="AH63" s="9">
        <v>-10414.500368029645</v>
      </c>
      <c r="AI63" s="9">
        <v>-11434.119388893656</v>
      </c>
      <c r="AJ63" s="9">
        <v>-15190.915812713489</v>
      </c>
      <c r="AK63" s="9">
        <v>-6828.4625990232043</v>
      </c>
      <c r="AL63" s="9">
        <v>-5259.5374552447465</v>
      </c>
      <c r="AM63" s="9">
        <v>-6669.6267744430306</v>
      </c>
      <c r="AN63" s="9">
        <v>-10132.469852612774</v>
      </c>
      <c r="AO63" s="9">
        <v>-85577.521889821233</v>
      </c>
      <c r="AP63" s="9">
        <v>-82726.602560837724</v>
      </c>
      <c r="AQ63" s="9">
        <v>-107735.82396170871</v>
      </c>
      <c r="AR63" s="9">
        <v>-125837.47772034579</v>
      </c>
      <c r="AS63" s="9">
        <v>-183024.76165626317</v>
      </c>
      <c r="AT63" s="9">
        <v>-202227.07985772291</v>
      </c>
      <c r="AU63" s="9">
        <v>-191162.93308478501</v>
      </c>
    </row>
    <row r="64" spans="1:47">
      <c r="A64" s="12" t="s">
        <v>193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</row>
    <row r="66" spans="1:47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</row>
    <row r="67" spans="1:47">
      <c r="A67" s="12" t="s">
        <v>35</v>
      </c>
      <c r="B67" s="9">
        <v>1752.3966762219241</v>
      </c>
      <c r="C67" s="9">
        <v>2138.3630047763786</v>
      </c>
      <c r="D67" s="9">
        <v>2941.4538900570742</v>
      </c>
      <c r="E67" s="9">
        <v>1591.9011124845488</v>
      </c>
      <c r="F67" s="9">
        <v>2057.6877653292477</v>
      </c>
      <c r="G67" s="9">
        <v>-2751.7166374561843</v>
      </c>
      <c r="H67" s="9">
        <v>-4054.6327570414469</v>
      </c>
      <c r="I67" s="9">
        <v>-5842.3791821561344</v>
      </c>
      <c r="J67" s="9">
        <v>-2164.5088085995822</v>
      </c>
      <c r="K67" s="9">
        <v>-2408.623009812964</v>
      </c>
      <c r="L67" s="9">
        <v>-4591.9014619616428</v>
      </c>
      <c r="M67" s="9">
        <v>-4313.1790819603566</v>
      </c>
      <c r="N67" s="9">
        <v>-2529.4802476015479</v>
      </c>
      <c r="O67" s="9">
        <v>-2952.1413840340815</v>
      </c>
      <c r="P67" s="9">
        <v>-4316.0331070807142</v>
      </c>
      <c r="Q67" s="9">
        <v>30288.00693085575</v>
      </c>
      <c r="R67" s="9">
        <v>34238.146872827208</v>
      </c>
      <c r="S67" s="9">
        <v>29338.777045807034</v>
      </c>
      <c r="T67" s="9">
        <v>30880.471518124832</v>
      </c>
      <c r="U67" s="9">
        <v>28799.428587878003</v>
      </c>
      <c r="V67" s="9">
        <v>31154.018245324452</v>
      </c>
      <c r="W67" s="9">
        <v>28007.519693734816</v>
      </c>
      <c r="X67" s="9">
        <v>23880.780269427774</v>
      </c>
      <c r="Y67" s="9">
        <v>21750.848091460321</v>
      </c>
      <c r="Z67" s="9">
        <v>18125.028461439153</v>
      </c>
      <c r="AA67" s="9">
        <v>16235.581992864361</v>
      </c>
      <c r="AB67" s="9">
        <v>14310.407917274631</v>
      </c>
      <c r="AC67" s="9">
        <v>12032.615514452493</v>
      </c>
      <c r="AD67" s="9">
        <v>10835.061372641378</v>
      </c>
      <c r="AE67" s="9">
        <v>12123.51187204573</v>
      </c>
      <c r="AF67" s="9">
        <v>12998.073654390935</v>
      </c>
      <c r="AG67" s="9">
        <v>14278.434692017188</v>
      </c>
      <c r="AH67" s="9">
        <v>18587.597400949264</v>
      </c>
      <c r="AI67" s="9">
        <v>21371.653720710667</v>
      </c>
      <c r="AJ67" s="9">
        <v>20850.466550029159</v>
      </c>
      <c r="AK67" s="9">
        <v>17508.996798541819</v>
      </c>
      <c r="AL67" s="9">
        <v>16582.9885755494</v>
      </c>
      <c r="AM67" s="9">
        <v>20872.444677294614</v>
      </c>
      <c r="AN67" s="9">
        <v>20957.966726217062</v>
      </c>
      <c r="AO67" s="9">
        <v>22101.72040313754</v>
      </c>
      <c r="AP67" s="9">
        <v>23780.849741777103</v>
      </c>
      <c r="AQ67" s="9">
        <v>17518.642649893045</v>
      </c>
      <c r="AR67" s="9">
        <v>17225.030077533196</v>
      </c>
      <c r="AS67" s="9">
        <v>14280.044357023864</v>
      </c>
      <c r="AT67" s="9">
        <v>16150.093907058243</v>
      </c>
      <c r="AU67" s="9">
        <v>-16078.174883760794</v>
      </c>
    </row>
    <row r="68" spans="1:47" ht="27.75" customHeight="1">
      <c r="A68" s="10" t="s">
        <v>36</v>
      </c>
      <c r="B68" s="11">
        <v>121544.17794549876</v>
      </c>
      <c r="C68" s="11">
        <v>118380.74070053553</v>
      </c>
      <c r="D68" s="11">
        <v>111588.05447081206</v>
      </c>
      <c r="E68" s="11">
        <v>110412.39390193655</v>
      </c>
      <c r="F68" s="11">
        <v>111511.90430591464</v>
      </c>
      <c r="G68" s="11">
        <v>99710.371807711577</v>
      </c>
      <c r="H68" s="11">
        <v>99378.962960842677</v>
      </c>
      <c r="I68" s="11">
        <v>97779.738368818304</v>
      </c>
      <c r="J68" s="11">
        <v>112139.32069274411</v>
      </c>
      <c r="K68" s="11">
        <v>104922.04666071941</v>
      </c>
      <c r="L68" s="11">
        <v>107102.87377283366</v>
      </c>
      <c r="M68" s="11">
        <v>107171.98679552482</v>
      </c>
      <c r="N68" s="11">
        <v>109791.57492055364</v>
      </c>
      <c r="O68" s="11">
        <v>100881.73538665342</v>
      </c>
      <c r="P68" s="11">
        <v>104663.62923831769</v>
      </c>
      <c r="Q68" s="11">
        <v>87650.159081064121</v>
      </c>
      <c r="R68" s="11">
        <v>94261.891202860657</v>
      </c>
      <c r="S68" s="11">
        <v>80784.562583498409</v>
      </c>
      <c r="T68" s="11">
        <v>73892.085339632366</v>
      </c>
      <c r="U68" s="11">
        <v>75070.801848093615</v>
      </c>
      <c r="V68" s="11">
        <v>79914.618366173934</v>
      </c>
      <c r="W68" s="11">
        <v>87287.419568578378</v>
      </c>
      <c r="X68" s="11">
        <v>85308.395929745529</v>
      </c>
      <c r="Y68" s="11">
        <v>83585.423511499321</v>
      </c>
      <c r="Z68" s="11">
        <v>69481.932561060064</v>
      </c>
      <c r="AA68" s="11">
        <v>68288.464863680085</v>
      </c>
      <c r="AB68" s="11">
        <v>67832.824969866138</v>
      </c>
      <c r="AC68" s="11">
        <v>79089.217244531959</v>
      </c>
      <c r="AD68" s="11">
        <v>76833.004073037591</v>
      </c>
      <c r="AE68" s="11">
        <v>75405.356161371878</v>
      </c>
      <c r="AF68" s="11">
        <v>70277.658578642688</v>
      </c>
      <c r="AG68" s="11">
        <v>90706.583480330053</v>
      </c>
      <c r="AH68" s="11">
        <v>101797.89715475011</v>
      </c>
      <c r="AI68" s="11">
        <v>89087.896961634193</v>
      </c>
      <c r="AJ68" s="11">
        <v>82488.749687578107</v>
      </c>
      <c r="AK68" s="11">
        <v>96879.760708527101</v>
      </c>
      <c r="AL68" s="11">
        <v>104660.41548057337</v>
      </c>
      <c r="AM68" s="11">
        <v>106229.94910560588</v>
      </c>
      <c r="AN68" s="11">
        <v>93199.849263063865</v>
      </c>
      <c r="AO68" s="11">
        <v>75393.80700474279</v>
      </c>
      <c r="AP68" s="11">
        <v>129271.20840166647</v>
      </c>
      <c r="AQ68" s="11">
        <v>121332.12296418662</v>
      </c>
      <c r="AR68" s="11">
        <v>119502.77158898495</v>
      </c>
      <c r="AS68" s="11">
        <v>66863.806876342249</v>
      </c>
      <c r="AT68" s="11">
        <v>60257.98419843243</v>
      </c>
      <c r="AU68" s="11">
        <v>44279.61153607165</v>
      </c>
    </row>
    <row r="69" spans="1:47">
      <c r="A69" s="12" t="s">
        <v>37</v>
      </c>
      <c r="B69" s="9">
        <v>18164.820929641861</v>
      </c>
      <c r="C69" s="9">
        <v>13970.940078158923</v>
      </c>
      <c r="D69" s="9">
        <v>14641.295350622475</v>
      </c>
      <c r="E69" s="9">
        <v>16501.171817058097</v>
      </c>
      <c r="F69" s="9">
        <v>16433.371636502921</v>
      </c>
      <c r="G69" s="9">
        <v>15189.517088132199</v>
      </c>
      <c r="H69" s="9">
        <v>1431.0753950080145</v>
      </c>
      <c r="I69" s="9">
        <v>2341.8567646727497</v>
      </c>
      <c r="J69" s="9">
        <v>1643.4428187518663</v>
      </c>
      <c r="K69" s="9">
        <v>-1579.010236327623</v>
      </c>
      <c r="L69" s="9">
        <v>1724.3715996474273</v>
      </c>
      <c r="M69" s="9">
        <v>780.27842920519208</v>
      </c>
      <c r="N69" s="9">
        <v>515.44798710785119</v>
      </c>
      <c r="O69" s="9">
        <v>-554.13298408827472</v>
      </c>
      <c r="P69" s="9">
        <v>-1218.0960293449125</v>
      </c>
      <c r="Q69" s="9">
        <v>-469.15321074880126</v>
      </c>
      <c r="R69" s="9">
        <v>-556.31890871767712</v>
      </c>
      <c r="S69" s="9">
        <v>-532.97707344788932</v>
      </c>
      <c r="T69" s="9">
        <v>-519.63296084309991</v>
      </c>
      <c r="U69" s="9">
        <v>-522.23325704909541</v>
      </c>
      <c r="V69" s="9">
        <v>-526.39971703535582</v>
      </c>
      <c r="W69" s="9">
        <v>-496.79157770742842</v>
      </c>
      <c r="X69" s="9">
        <v>-124.67694758380136</v>
      </c>
      <c r="Y69" s="9">
        <v>147.37291983866228</v>
      </c>
      <c r="Z69" s="9">
        <v>252.46763611609921</v>
      </c>
      <c r="AA69" s="9">
        <v>616.89417093871384</v>
      </c>
      <c r="AB69" s="9">
        <v>575.76349679629516</v>
      </c>
      <c r="AC69" s="9">
        <v>1770.7096138968984</v>
      </c>
      <c r="AD69" s="9">
        <v>2182.6466432074476</v>
      </c>
      <c r="AE69" s="9">
        <v>3461.9105199516325</v>
      </c>
      <c r="AF69" s="9">
        <v>3847.826086956522</v>
      </c>
      <c r="AG69" s="9">
        <v>6706.7764505321475</v>
      </c>
      <c r="AH69" s="9">
        <v>8169.5258762912763</v>
      </c>
      <c r="AI69" s="9">
        <v>7782.5336880954419</v>
      </c>
      <c r="AJ69" s="9">
        <v>7837.2219445138717</v>
      </c>
      <c r="AK69" s="9">
        <v>10745.867314747738</v>
      </c>
      <c r="AL69" s="9">
        <v>12173.12787034577</v>
      </c>
      <c r="AM69" s="9">
        <v>12075.495846119304</v>
      </c>
      <c r="AN69" s="9">
        <v>10790.282492184011</v>
      </c>
      <c r="AO69" s="9">
        <v>7434.5460142283837</v>
      </c>
      <c r="AP69" s="9">
        <v>6671.2226624970708</v>
      </c>
      <c r="AQ69" s="9">
        <v>9519.7757163733404</v>
      </c>
      <c r="AR69" s="9">
        <v>10030.862891007931</v>
      </c>
      <c r="AS69" s="9">
        <v>8965.461734540273</v>
      </c>
      <c r="AT69" s="9">
        <v>1102.0816938944672</v>
      </c>
      <c r="AU69" s="9">
        <v>1001.6348481926678</v>
      </c>
    </row>
    <row r="70" spans="1:47">
      <c r="A70" s="22" t="s">
        <v>38</v>
      </c>
      <c r="B70" s="16">
        <v>139708.99887514062</v>
      </c>
      <c r="C70" s="16">
        <v>132351.68077869446</v>
      </c>
      <c r="D70" s="16">
        <v>126229.34982143453</v>
      </c>
      <c r="E70" s="16">
        <v>126913.56571899465</v>
      </c>
      <c r="F70" s="16">
        <v>127945.27594241756</v>
      </c>
      <c r="G70" s="16">
        <v>114899.88889584377</v>
      </c>
      <c r="H70" s="16">
        <v>100810.03835585069</v>
      </c>
      <c r="I70" s="16">
        <v>100121.59513349105</v>
      </c>
      <c r="J70" s="16">
        <v>113782.76351149597</v>
      </c>
      <c r="K70" s="16">
        <v>103343.03642439179</v>
      </c>
      <c r="L70" s="16">
        <v>108827.24537248108</v>
      </c>
      <c r="M70" s="16">
        <v>107952.26522473</v>
      </c>
      <c r="N70" s="16">
        <v>110307.02290766149</v>
      </c>
      <c r="O70" s="16">
        <v>100327.60240256516</v>
      </c>
      <c r="P70" s="16">
        <v>103445.53320897277</v>
      </c>
      <c r="Q70" s="16">
        <v>87181.005870315319</v>
      </c>
      <c r="R70" s="16">
        <v>93705.57229414297</v>
      </c>
      <c r="S70" s="16">
        <v>80251.585510050514</v>
      </c>
      <c r="T70" s="16">
        <v>73372.452378789254</v>
      </c>
      <c r="U70" s="16">
        <v>74548.568591044517</v>
      </c>
      <c r="V70" s="16">
        <v>79388.21864913858</v>
      </c>
      <c r="W70" s="16">
        <v>86790.62799087094</v>
      </c>
      <c r="X70" s="16">
        <v>85183.718982161736</v>
      </c>
      <c r="Y70" s="16">
        <v>83732.796431337978</v>
      </c>
      <c r="Z70" s="16">
        <v>69734.400197176161</v>
      </c>
      <c r="AA70" s="16">
        <v>68905.359034618799</v>
      </c>
      <c r="AB70" s="16">
        <v>68408.588466662433</v>
      </c>
      <c r="AC70" s="16">
        <v>80859.926858428851</v>
      </c>
      <c r="AD70" s="16">
        <v>79015.650716245043</v>
      </c>
      <c r="AE70" s="16">
        <v>78867.266681323512</v>
      </c>
      <c r="AF70" s="16">
        <v>74125.484665599215</v>
      </c>
      <c r="AG70" s="16">
        <v>97413.359930862207</v>
      </c>
      <c r="AH70" s="16">
        <v>109967.4230310414</v>
      </c>
      <c r="AI70" s="16">
        <v>96870.430649729635</v>
      </c>
      <c r="AJ70" s="16">
        <v>90325.971632091983</v>
      </c>
      <c r="AK70" s="16">
        <v>107625.62802327484</v>
      </c>
      <c r="AL70" s="16">
        <v>116833.54335091915</v>
      </c>
      <c r="AM70" s="16">
        <v>118305.44495172518</v>
      </c>
      <c r="AN70" s="16">
        <v>103990.13175524787</v>
      </c>
      <c r="AO70" s="16">
        <v>82828.353018971175</v>
      </c>
      <c r="AP70" s="16">
        <v>135942.43106416354</v>
      </c>
      <c r="AQ70" s="16">
        <v>130851.89868055997</v>
      </c>
      <c r="AR70" s="16">
        <v>129533.63447999288</v>
      </c>
      <c r="AS70" s="16">
        <v>75829.268610882515</v>
      </c>
      <c r="AT70" s="16">
        <v>61360.0658923269</v>
      </c>
      <c r="AU70" s="16">
        <v>45281.246384264319</v>
      </c>
    </row>
    <row r="71" spans="1:47">
      <c r="A71" s="22" t="s">
        <v>39</v>
      </c>
      <c r="B71" s="16">
        <v>342988.26699081971</v>
      </c>
      <c r="C71" s="16">
        <v>354095.20552902011</v>
      </c>
      <c r="D71" s="16">
        <v>331594.51787323516</v>
      </c>
      <c r="E71" s="16">
        <v>311575.23362175527</v>
      </c>
      <c r="F71" s="16">
        <v>306232.62791662675</v>
      </c>
      <c r="G71" s="16">
        <v>319180.83844516776</v>
      </c>
      <c r="H71" s="16">
        <v>307102.02226929239</v>
      </c>
      <c r="I71" s="16">
        <v>301125.31542187679</v>
      </c>
      <c r="J71" s="16">
        <v>339067.65452373843</v>
      </c>
      <c r="K71" s="16">
        <v>332677.76131363685</v>
      </c>
      <c r="L71" s="16">
        <v>353084.12358286983</v>
      </c>
      <c r="M71" s="16">
        <v>312645.63759391755</v>
      </c>
      <c r="N71" s="16">
        <v>322058.35354006954</v>
      </c>
      <c r="O71" s="16">
        <v>300863.05228138313</v>
      </c>
      <c r="P71" s="16">
        <v>314805.093035286</v>
      </c>
      <c r="Q71" s="16">
        <v>242571.98082064916</v>
      </c>
      <c r="R71" s="16">
        <v>238077.1810747277</v>
      </c>
      <c r="S71" s="16">
        <v>237805.49899418006</v>
      </c>
      <c r="T71" s="16">
        <v>269944.37327761122</v>
      </c>
      <c r="U71" s="16">
        <v>254332.39345394878</v>
      </c>
      <c r="V71" s="16">
        <v>312088.3085493641</v>
      </c>
      <c r="W71" s="16">
        <v>341799.3771626298</v>
      </c>
      <c r="X71" s="16">
        <v>379641.02388047404</v>
      </c>
      <c r="Y71" s="16">
        <v>376597.60397467745</v>
      </c>
      <c r="Z71" s="16">
        <v>376476.16163750103</v>
      </c>
      <c r="AA71" s="16">
        <v>342546.57891211961</v>
      </c>
      <c r="AB71" s="16">
        <v>329234.61270062806</v>
      </c>
      <c r="AC71" s="16">
        <v>335543.10429706727</v>
      </c>
      <c r="AD71" s="16">
        <v>371578.52927322598</v>
      </c>
      <c r="AE71" s="16">
        <v>400538.70781576342</v>
      </c>
      <c r="AF71" s="16">
        <v>369438.54292400542</v>
      </c>
      <c r="AG71" s="16">
        <v>352226.86666114192</v>
      </c>
      <c r="AH71" s="16">
        <v>422967.87735729333</v>
      </c>
      <c r="AI71" s="16">
        <v>420147.946528195</v>
      </c>
      <c r="AJ71" s="16">
        <v>476037.98008831125</v>
      </c>
      <c r="AK71" s="16">
        <v>509784.29766550602</v>
      </c>
      <c r="AL71" s="16">
        <v>590851.68203843583</v>
      </c>
      <c r="AM71" s="16">
        <v>656891.01364668319</v>
      </c>
      <c r="AN71" s="16">
        <v>644865.51138901291</v>
      </c>
      <c r="AO71" s="16">
        <v>587060.61200291861</v>
      </c>
      <c r="AP71" s="16">
        <v>475913.73623575189</v>
      </c>
      <c r="AQ71" s="16">
        <v>462494.37067158014</v>
      </c>
      <c r="AR71" s="16">
        <v>472742.13082612958</v>
      </c>
      <c r="AS71" s="16">
        <v>351050.99853481323</v>
      </c>
      <c r="AT71" s="16">
        <v>372484.8258784769</v>
      </c>
      <c r="AU71" s="16">
        <v>284069.69317134836</v>
      </c>
    </row>
    <row r="73" spans="1:47">
      <c r="A73" s="54" t="s">
        <v>363</v>
      </c>
      <c r="B73" s="16">
        <v>551.17999999999995</v>
      </c>
      <c r="C73" s="16">
        <v>552.72</v>
      </c>
      <c r="D73" s="16">
        <v>599.22</v>
      </c>
      <c r="E73" s="16">
        <v>606.75</v>
      </c>
      <c r="F73" s="16">
        <v>626.58000000000004</v>
      </c>
      <c r="G73" s="16">
        <v>639.04</v>
      </c>
      <c r="H73" s="16">
        <v>698.72</v>
      </c>
      <c r="I73" s="16">
        <v>710.16</v>
      </c>
      <c r="J73" s="16">
        <v>669.8</v>
      </c>
      <c r="K73" s="16">
        <v>661.37</v>
      </c>
      <c r="L73" s="16">
        <v>658.02</v>
      </c>
      <c r="M73" s="16">
        <v>669.47</v>
      </c>
      <c r="N73" s="16">
        <v>663.97</v>
      </c>
      <c r="O73" s="16">
        <v>664.29</v>
      </c>
      <c r="P73" s="16">
        <v>637.92999999999995</v>
      </c>
      <c r="Q73" s="16">
        <v>669.47</v>
      </c>
      <c r="R73" s="16">
        <v>604.05999999999995</v>
      </c>
      <c r="S73" s="16">
        <v>651.21</v>
      </c>
      <c r="T73" s="16">
        <v>660.42</v>
      </c>
      <c r="U73" s="16">
        <v>694.77</v>
      </c>
      <c r="V73" s="16">
        <v>678.53</v>
      </c>
      <c r="W73" s="16">
        <v>679.15</v>
      </c>
      <c r="X73" s="16">
        <v>728.21</v>
      </c>
      <c r="Y73" s="16">
        <v>748.74</v>
      </c>
      <c r="Z73" s="16">
        <v>852.03</v>
      </c>
      <c r="AA73" s="16">
        <v>821.23</v>
      </c>
      <c r="AB73" s="16">
        <v>788.15</v>
      </c>
      <c r="AC73" s="16">
        <v>710.95</v>
      </c>
      <c r="AD73" s="16">
        <v>721.82</v>
      </c>
      <c r="AE73" s="16">
        <v>727.76</v>
      </c>
      <c r="AF73" s="16">
        <v>811.9</v>
      </c>
      <c r="AG73" s="16">
        <v>844.69</v>
      </c>
      <c r="AH73" s="16">
        <v>787.98</v>
      </c>
      <c r="AI73" s="16">
        <v>932.08</v>
      </c>
      <c r="AJ73" s="16">
        <v>960.24</v>
      </c>
      <c r="AK73" s="16">
        <v>855.86</v>
      </c>
      <c r="AL73" s="16">
        <v>790.41</v>
      </c>
      <c r="AM73" s="16">
        <v>801.66</v>
      </c>
      <c r="AN73" s="16">
        <v>895.6</v>
      </c>
      <c r="AO73" s="16">
        <v>877.12</v>
      </c>
      <c r="AP73" s="16">
        <v>981.71</v>
      </c>
      <c r="AQ73" s="16">
        <v>944.34</v>
      </c>
      <c r="AR73" s="16">
        <v>897.68</v>
      </c>
      <c r="AS73" s="16">
        <v>996.46</v>
      </c>
      <c r="AT73" s="16">
        <v>953.07</v>
      </c>
      <c r="AU73" s="16">
        <v>933.42</v>
      </c>
    </row>
    <row r="74" spans="1:47"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</row>
    <row r="75" spans="1:47"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</row>
    <row r="76" spans="1:47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</row>
    <row r="77" spans="1:47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</row>
    <row r="78" spans="1:47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</row>
    <row r="79" spans="1:47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</row>
    <row r="80" spans="1:47"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</row>
    <row r="81" spans="2:47"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</row>
    <row r="82" spans="2:47"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</row>
    <row r="83" spans="2:47"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</row>
    <row r="84" spans="2:47"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</row>
    <row r="85" spans="2:47"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</row>
    <row r="86" spans="2:47"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</row>
    <row r="87" spans="2:47"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</row>
    <row r="88" spans="2:47"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</row>
    <row r="89" spans="2:47"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</row>
    <row r="90" spans="2:47"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</row>
    <row r="91" spans="2:47"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</row>
    <row r="92" spans="2:47"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</row>
    <row r="93" spans="2:47"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</row>
    <row r="94" spans="2:47"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</row>
    <row r="95" spans="2:47"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</row>
    <row r="96" spans="2:47"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</row>
    <row r="97" spans="2:47"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</row>
    <row r="98" spans="2:47"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</row>
    <row r="99" spans="2:47"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</row>
    <row r="100" spans="2:47"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</row>
    <row r="101" spans="2:47"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</row>
    <row r="102" spans="2:47"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</row>
    <row r="103" spans="2:47"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</row>
    <row r="104" spans="2:47"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</row>
    <row r="105" spans="2:47"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</row>
    <row r="106" spans="2:47"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</row>
    <row r="107" spans="2:47"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</row>
    <row r="108" spans="2:47"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</row>
    <row r="109" spans="2:47"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</row>
    <row r="110" spans="2:47"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</row>
    <row r="111" spans="2:47"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</row>
    <row r="112" spans="2:47"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</row>
    <row r="113" spans="2:47"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</row>
    <row r="114" spans="2:47"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</row>
    <row r="115" spans="2:47"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</row>
    <row r="116" spans="2:47"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</row>
    <row r="117" spans="2:47"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</row>
    <row r="118" spans="2:47"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</row>
    <row r="119" spans="2:47"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</row>
    <row r="120" spans="2:47"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</row>
    <row r="121" spans="2:47"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</row>
    <row r="122" spans="2:47"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</row>
    <row r="123" spans="2:47"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</row>
    <row r="124" spans="2:47"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</row>
    <row r="125" spans="2:47"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</row>
    <row r="126" spans="2:47"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</row>
    <row r="127" spans="2:47"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165"/>
      <c r="AO127" s="165"/>
      <c r="AP127" s="165"/>
      <c r="AQ127" s="165"/>
      <c r="AR127" s="165"/>
      <c r="AS127" s="165"/>
      <c r="AT127" s="165"/>
      <c r="AU127" s="165"/>
    </row>
    <row r="128" spans="2:47"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/>
      <c r="AN128" s="165"/>
      <c r="AO128" s="165"/>
      <c r="AP128" s="165"/>
      <c r="AQ128" s="165"/>
      <c r="AR128" s="165"/>
      <c r="AS128" s="165"/>
      <c r="AT128" s="165"/>
      <c r="AU128" s="165"/>
    </row>
    <row r="129" spans="2:47"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5"/>
      <c r="AN129" s="165"/>
      <c r="AO129" s="165"/>
      <c r="AP129" s="165"/>
      <c r="AQ129" s="165"/>
      <c r="AR129" s="165"/>
      <c r="AS129" s="165"/>
      <c r="AT129" s="165"/>
      <c r="AU129" s="165"/>
    </row>
    <row r="130" spans="2:47"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5"/>
      <c r="AN130" s="165"/>
      <c r="AO130" s="165"/>
      <c r="AP130" s="165"/>
      <c r="AQ130" s="165"/>
      <c r="AR130" s="165"/>
      <c r="AS130" s="165"/>
      <c r="AT130" s="165"/>
      <c r="AU130" s="165"/>
    </row>
    <row r="131" spans="2:47"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65"/>
      <c r="AP131" s="165"/>
      <c r="AQ131" s="165"/>
      <c r="AR131" s="165"/>
      <c r="AS131" s="165"/>
      <c r="AT131" s="165"/>
      <c r="AU131" s="165"/>
    </row>
    <row r="132" spans="2:47"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  <c r="AO132" s="165"/>
      <c r="AP132" s="165"/>
      <c r="AQ132" s="165"/>
      <c r="AR132" s="165"/>
      <c r="AS132" s="165"/>
      <c r="AT132" s="165"/>
      <c r="AU132" s="165"/>
    </row>
    <row r="133" spans="2:47"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  <c r="AO133" s="165"/>
      <c r="AP133" s="165"/>
      <c r="AQ133" s="165"/>
      <c r="AR133" s="165"/>
      <c r="AS133" s="165"/>
      <c r="AT133" s="165"/>
      <c r="AU133" s="165"/>
    </row>
    <row r="134" spans="2:47"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  <c r="AO134" s="165"/>
      <c r="AP134" s="165"/>
      <c r="AQ134" s="165"/>
      <c r="AR134" s="165"/>
      <c r="AS134" s="165"/>
      <c r="AT134" s="165"/>
      <c r="AU134" s="165"/>
    </row>
    <row r="135" spans="2:47"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</row>
    <row r="136" spans="2:47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  <c r="AH136" s="165"/>
      <c r="AI136" s="165"/>
      <c r="AJ136" s="165"/>
      <c r="AK136" s="165"/>
      <c r="AL136" s="165"/>
      <c r="AM136" s="165"/>
      <c r="AN136" s="165"/>
      <c r="AO136" s="165"/>
      <c r="AP136" s="165"/>
      <c r="AQ136" s="165"/>
      <c r="AR136" s="165"/>
      <c r="AS136" s="165"/>
      <c r="AT136" s="165"/>
      <c r="AU136" s="165"/>
    </row>
    <row r="137" spans="2:47"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/>
      <c r="AL137" s="165"/>
      <c r="AM137" s="165"/>
      <c r="AN137" s="165"/>
      <c r="AO137" s="165"/>
      <c r="AP137" s="165"/>
      <c r="AQ137" s="165"/>
      <c r="AR137" s="165"/>
      <c r="AS137" s="165"/>
      <c r="AT137" s="165"/>
      <c r="AU137" s="165"/>
    </row>
    <row r="138" spans="2:47"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  <c r="AH138" s="165"/>
      <c r="AI138" s="165"/>
      <c r="AJ138" s="165"/>
      <c r="AK138" s="165"/>
      <c r="AL138" s="165"/>
      <c r="AM138" s="165"/>
      <c r="AN138" s="165"/>
      <c r="AO138" s="165"/>
      <c r="AP138" s="165"/>
      <c r="AQ138" s="165"/>
      <c r="AR138" s="165"/>
      <c r="AS138" s="165"/>
      <c r="AT138" s="165"/>
      <c r="AU138" s="165"/>
    </row>
    <row r="139" spans="2:47"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  <c r="AH139" s="165"/>
      <c r="AI139" s="165"/>
      <c r="AJ139" s="165"/>
      <c r="AK139" s="165"/>
      <c r="AL139" s="165"/>
      <c r="AM139" s="165"/>
      <c r="AN139" s="165"/>
      <c r="AO139" s="165"/>
      <c r="AP139" s="165"/>
      <c r="AQ139" s="165"/>
      <c r="AR139" s="165"/>
      <c r="AS139" s="165"/>
      <c r="AT139" s="165"/>
      <c r="AU139" s="165"/>
    </row>
    <row r="140" spans="2:47"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165"/>
      <c r="AI140" s="165"/>
      <c r="AJ140" s="165"/>
      <c r="AK140" s="165"/>
      <c r="AL140" s="165"/>
      <c r="AM140" s="165"/>
      <c r="AN140" s="165"/>
      <c r="AO140" s="165"/>
      <c r="AP140" s="165"/>
      <c r="AQ140" s="165"/>
      <c r="AR140" s="165"/>
      <c r="AS140" s="165"/>
      <c r="AT140" s="165"/>
      <c r="AU140" s="165"/>
    </row>
    <row r="141" spans="2:47">
      <c r="B141" s="165"/>
    </row>
    <row r="142" spans="2:47">
      <c r="B142" s="165"/>
    </row>
    <row r="143" spans="2:47">
      <c r="B143" s="165"/>
    </row>
    <row r="144" spans="2:47">
      <c r="B144" s="165"/>
    </row>
    <row r="145" spans="2:2">
      <c r="B145" s="16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CAA-B0BA-4250-B54E-F0A2ACD324DE}">
  <dimension ref="B2:AW59"/>
  <sheetViews>
    <sheetView zoomScale="101" zoomScaleNormal="90" workbookViewId="0">
      <pane xSplit="3" ySplit="7" topLeftCell="AN8" activePane="bottomRight" state="frozen"/>
      <selection pane="topRight" activeCell="D1" sqref="D1"/>
      <selection pane="bottomLeft" activeCell="A8" sqref="A8"/>
      <selection pane="bottomRight" activeCell="AW45" sqref="AW45"/>
    </sheetView>
  </sheetViews>
  <sheetFormatPr baseColWidth="10" defaultColWidth="11.453125" defaultRowHeight="12.5" outlineLevelRow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/>
    <col min="12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246</v>
      </c>
    </row>
    <row r="4" spans="2:49" ht="15" customHeight="1">
      <c r="B4" s="23" t="s">
        <v>335</v>
      </c>
    </row>
    <row r="5" spans="2:49" ht="10" customHeight="1">
      <c r="D5" s="26"/>
      <c r="E5" s="26"/>
      <c r="F5" s="26"/>
      <c r="G5" s="26"/>
    </row>
    <row r="6" spans="2:49" ht="15" customHeight="1">
      <c r="B6" s="27"/>
      <c r="C6" s="28"/>
      <c r="D6" s="29" t="s">
        <v>339</v>
      </c>
      <c r="E6" s="29" t="s">
        <v>340</v>
      </c>
      <c r="F6" s="29" t="s">
        <v>341</v>
      </c>
      <c r="G6" s="29" t="s">
        <v>342</v>
      </c>
      <c r="H6" s="29" t="s">
        <v>343</v>
      </c>
      <c r="I6" s="29" t="s">
        <v>344</v>
      </c>
      <c r="J6" s="29" t="s">
        <v>345</v>
      </c>
      <c r="K6" s="29" t="s">
        <v>346</v>
      </c>
      <c r="L6" s="29" t="s">
        <v>347</v>
      </c>
      <c r="M6" s="29" t="s">
        <v>348</v>
      </c>
      <c r="N6" s="29" t="s">
        <v>349</v>
      </c>
      <c r="O6" s="29" t="s">
        <v>350</v>
      </c>
      <c r="P6" s="29" t="s">
        <v>117</v>
      </c>
      <c r="Q6" s="29" t="s">
        <v>118</v>
      </c>
      <c r="R6" s="29" t="s">
        <v>119</v>
      </c>
      <c r="S6" s="29" t="s">
        <v>91</v>
      </c>
      <c r="T6" s="29" t="s">
        <v>92</v>
      </c>
      <c r="U6" s="29" t="s">
        <v>93</v>
      </c>
      <c r="V6" s="29" t="s">
        <v>94</v>
      </c>
      <c r="W6" s="29" t="s">
        <v>95</v>
      </c>
      <c r="X6" s="29" t="s">
        <v>96</v>
      </c>
      <c r="Y6" s="29" t="s">
        <v>97</v>
      </c>
      <c r="Z6" s="29" t="s">
        <v>98</v>
      </c>
      <c r="AA6" s="29" t="s">
        <v>99</v>
      </c>
      <c r="AB6" s="29" t="s">
        <v>100</v>
      </c>
      <c r="AC6" s="29" t="s">
        <v>101</v>
      </c>
      <c r="AD6" s="29" t="s">
        <v>102</v>
      </c>
      <c r="AE6" s="29" t="s">
        <v>103</v>
      </c>
      <c r="AF6" s="29" t="s">
        <v>104</v>
      </c>
      <c r="AG6" s="29" t="s">
        <v>105</v>
      </c>
      <c r="AH6" s="29" t="s">
        <v>106</v>
      </c>
      <c r="AI6" s="29" t="s">
        <v>107</v>
      </c>
      <c r="AJ6" s="29" t="s">
        <v>109</v>
      </c>
      <c r="AK6" s="29" t="s">
        <v>108</v>
      </c>
      <c r="AL6" s="29" t="s">
        <v>110</v>
      </c>
      <c r="AM6" s="29" t="s">
        <v>111</v>
      </c>
      <c r="AN6" s="29" t="s">
        <v>112</v>
      </c>
      <c r="AO6" s="29" t="s">
        <v>113</v>
      </c>
      <c r="AP6" s="29" t="s">
        <v>114</v>
      </c>
      <c r="AQ6" s="29" t="s">
        <v>115</v>
      </c>
      <c r="AR6" s="29" t="s">
        <v>116</v>
      </c>
      <c r="AS6" s="29" t="s">
        <v>336</v>
      </c>
      <c r="AT6" s="29" t="s">
        <v>337</v>
      </c>
      <c r="AU6" s="29" t="s">
        <v>338</v>
      </c>
      <c r="AV6" s="29" t="s">
        <v>365</v>
      </c>
      <c r="AW6" s="29" t="s">
        <v>373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171409.31383210092</v>
      </c>
      <c r="E8" s="35">
        <v>160455.4648137324</v>
      </c>
      <c r="F8" s="35">
        <v>125771.40874168248</v>
      </c>
      <c r="G8" s="35">
        <v>101354.92469731474</v>
      </c>
      <c r="H8" s="35">
        <v>82393.661216188077</v>
      </c>
      <c r="I8" s="35">
        <v>137264.25547060644</v>
      </c>
      <c r="J8" s="35">
        <v>127829.54658756944</v>
      </c>
      <c r="K8" s="35">
        <v>142191.15323160309</v>
      </c>
      <c r="L8" s="35">
        <v>116277.56238605287</v>
      </c>
      <c r="M8" s="36">
        <v>101468.59502873757</v>
      </c>
      <c r="N8" s="36">
        <v>127517.74417106467</v>
      </c>
      <c r="O8" s="36">
        <v>111305.20608735742</v>
      </c>
      <c r="P8" s="35">
        <v>111942.22256144098</v>
      </c>
      <c r="Q8" s="36">
        <v>108645.94941636443</v>
      </c>
      <c r="R8" s="36">
        <v>123171.8472929642</v>
      </c>
      <c r="S8" s="36">
        <v>105445.19942093448</v>
      </c>
      <c r="T8" s="35">
        <v>114413.14809890985</v>
      </c>
      <c r="U8" s="36">
        <v>85732.090813682298</v>
      </c>
      <c r="V8" s="35">
        <v>93000.193515972496</v>
      </c>
      <c r="W8" s="35">
        <v>134195.43365302414</v>
      </c>
      <c r="X8" s="35">
        <v>90832.553465910794</v>
      </c>
      <c r="Y8" s="35">
        <v>121979.78680209837</v>
      </c>
      <c r="Z8" s="35">
        <v>113790.65018179757</v>
      </c>
      <c r="AA8" s="35">
        <v>157190.55440640595</v>
      </c>
      <c r="AB8" s="35">
        <v>95681.515921904051</v>
      </c>
      <c r="AC8" s="35">
        <v>86278.021354727753</v>
      </c>
      <c r="AD8" s="35">
        <v>100629.02682984353</v>
      </c>
      <c r="AE8" s="35">
        <v>183170.43589352467</v>
      </c>
      <c r="AF8" s="35">
        <v>88457.837050339207</v>
      </c>
      <c r="AG8" s="35">
        <v>153176.59898278594</v>
      </c>
      <c r="AH8" s="35">
        <v>193084.97359883442</v>
      </c>
      <c r="AI8" s="35">
        <v>197396.72388654185</v>
      </c>
      <c r="AJ8" s="35">
        <v>119019.69737708835</v>
      </c>
      <c r="AK8" s="35">
        <v>134321.30262291164</v>
      </c>
      <c r="AL8" s="35">
        <v>171782.83156231663</v>
      </c>
      <c r="AM8" s="35">
        <v>186608.16843768337</v>
      </c>
      <c r="AN8" s="35">
        <v>138788</v>
      </c>
      <c r="AO8" s="35">
        <v>192599</v>
      </c>
      <c r="AP8" s="35">
        <v>196082</v>
      </c>
      <c r="AQ8" s="35">
        <v>201919</v>
      </c>
      <c r="AR8" s="36">
        <v>157460</v>
      </c>
      <c r="AS8" s="35">
        <v>115156</v>
      </c>
      <c r="AT8" s="35">
        <v>117066</v>
      </c>
      <c r="AU8" s="35">
        <v>80562</v>
      </c>
      <c r="AV8" s="35">
        <v>122556</v>
      </c>
      <c r="AW8" s="35">
        <v>108384</v>
      </c>
    </row>
    <row r="9" spans="2:49" ht="15" customHeight="1" outlineLevel="1">
      <c r="B9" s="37" t="s">
        <v>198</v>
      </c>
      <c r="C9" s="38"/>
      <c r="D9" s="39">
        <v>170799.05212411194</v>
      </c>
      <c r="E9" s="39">
        <v>160632.13277172137</v>
      </c>
      <c r="F9" s="39">
        <v>125759.24437054701</v>
      </c>
      <c r="G9" s="39">
        <v>97552.758885403106</v>
      </c>
      <c r="H9" s="39">
        <v>82071.923896157969</v>
      </c>
      <c r="I9" s="39">
        <v>136981.77560306108</v>
      </c>
      <c r="J9" s="39">
        <v>127552.70795217811</v>
      </c>
      <c r="K9" s="39">
        <v>141411.13453170267</v>
      </c>
      <c r="L9" s="39">
        <v>115972.17695989061</v>
      </c>
      <c r="M9" s="40">
        <v>100556.01214662316</v>
      </c>
      <c r="N9" s="40">
        <v>127738.64462120118</v>
      </c>
      <c r="O9" s="40">
        <v>111176.53846667905</v>
      </c>
      <c r="P9" s="39">
        <v>110153.33994809951</v>
      </c>
      <c r="Q9" s="40">
        <v>103713.24081051908</v>
      </c>
      <c r="R9" s="40">
        <v>123437.42633791879</v>
      </c>
      <c r="S9" s="40">
        <v>110713.65166115196</v>
      </c>
      <c r="T9" s="39">
        <v>114073.04739431001</v>
      </c>
      <c r="U9" s="40">
        <v>85411.053434486996</v>
      </c>
      <c r="V9" s="39">
        <v>92673.325748187868</v>
      </c>
      <c r="W9" s="39">
        <v>134387.79797134642</v>
      </c>
      <c r="X9" s="39">
        <v>90801.792195326794</v>
      </c>
      <c r="Y9" s="39">
        <v>121906.73375418087</v>
      </c>
      <c r="Z9" s="39">
        <v>113685.9363964863</v>
      </c>
      <c r="AA9" s="39">
        <v>156554.64280419005</v>
      </c>
      <c r="AB9" s="39">
        <v>95656.553061617742</v>
      </c>
      <c r="AC9" s="39">
        <v>85963.967157941777</v>
      </c>
      <c r="AD9" s="39">
        <v>100430.38451364651</v>
      </c>
      <c r="AE9" s="39">
        <v>183070.09526679397</v>
      </c>
      <c r="AF9" s="39">
        <v>88321.955701854837</v>
      </c>
      <c r="AG9" s="39">
        <v>152724.73735153369</v>
      </c>
      <c r="AH9" s="39">
        <v>193025.78534018304</v>
      </c>
      <c r="AI9" s="39">
        <v>197182.65376118233</v>
      </c>
      <c r="AJ9" s="39">
        <v>118598.36976135627</v>
      </c>
      <c r="AK9" s="39">
        <v>133950.63023864373</v>
      </c>
      <c r="AL9" s="39">
        <v>171725.08207582129</v>
      </c>
      <c r="AM9" s="39">
        <v>186459.91792417871</v>
      </c>
      <c r="AN9" s="39">
        <v>138703</v>
      </c>
      <c r="AO9" s="39">
        <v>192341</v>
      </c>
      <c r="AP9" s="39">
        <v>195264</v>
      </c>
      <c r="AQ9" s="39">
        <v>201351</v>
      </c>
      <c r="AR9" s="40">
        <v>157366</v>
      </c>
      <c r="AS9" s="39">
        <v>114999</v>
      </c>
      <c r="AT9" s="39">
        <v>117000</v>
      </c>
      <c r="AU9" s="39">
        <v>79948</v>
      </c>
      <c r="AV9" s="39">
        <v>122214</v>
      </c>
      <c r="AW9" s="39">
        <v>108308</v>
      </c>
    </row>
    <row r="10" spans="2:49" ht="15" customHeight="1" outlineLevel="1">
      <c r="B10" s="37" t="s">
        <v>199</v>
      </c>
      <c r="C10" s="38"/>
      <c r="D10" s="39">
        <v>610.26170798898067</v>
      </c>
      <c r="E10" s="39">
        <v>-176.66795798898073</v>
      </c>
      <c r="F10" s="39">
        <v>12.164371135444355</v>
      </c>
      <c r="G10" s="39">
        <v>3802.1658119116155</v>
      </c>
      <c r="H10" s="39">
        <v>321.73732003010844</v>
      </c>
      <c r="I10" s="39">
        <v>282.47986754537101</v>
      </c>
      <c r="J10" s="39">
        <v>276.83863539132687</v>
      </c>
      <c r="K10" s="39">
        <v>780.01869990042178</v>
      </c>
      <c r="L10" s="39">
        <v>305.38542616226073</v>
      </c>
      <c r="M10" s="40">
        <v>912.5828821144114</v>
      </c>
      <c r="N10" s="40">
        <v>-220.90045013648785</v>
      </c>
      <c r="O10" s="40">
        <v>128.66762067832144</v>
      </c>
      <c r="P10" s="39">
        <v>1788.8826133414743</v>
      </c>
      <c r="Q10" s="40">
        <v>4932.7086058453297</v>
      </c>
      <c r="R10" s="40">
        <v>-265.5790449545766</v>
      </c>
      <c r="S10" s="40">
        <v>-5268.4522402174571</v>
      </c>
      <c r="T10" s="39">
        <v>340.10070459984047</v>
      </c>
      <c r="U10" s="40">
        <v>321.03737919529794</v>
      </c>
      <c r="V10" s="39">
        <v>326.86776778462911</v>
      </c>
      <c r="W10" s="39">
        <v>-192.36431832229687</v>
      </c>
      <c r="X10" s="39">
        <v>30.761270584000719</v>
      </c>
      <c r="Y10" s="39">
        <v>73.053047917517006</v>
      </c>
      <c r="Z10" s="39">
        <v>104.71378531126933</v>
      </c>
      <c r="AA10" s="39">
        <v>635.91160221589928</v>
      </c>
      <c r="AB10" s="39">
        <v>24.962860286302128</v>
      </c>
      <c r="AC10" s="39">
        <v>314.05419678599492</v>
      </c>
      <c r="AD10" s="39">
        <v>198.6423161970103</v>
      </c>
      <c r="AE10" s="39">
        <v>100.34062673069263</v>
      </c>
      <c r="AF10" s="39">
        <v>135.8813484843653</v>
      </c>
      <c r="AG10" s="39">
        <v>451.86163125226562</v>
      </c>
      <c r="AH10" s="39">
        <v>59.188258651392516</v>
      </c>
      <c r="AI10" s="39">
        <v>214.07012535946353</v>
      </c>
      <c r="AJ10" s="39">
        <v>421.32761573207745</v>
      </c>
      <c r="AK10" s="39">
        <v>370.67238426792255</v>
      </c>
      <c r="AL10" s="39">
        <v>57.749486495306428</v>
      </c>
      <c r="AM10" s="39">
        <v>148.25051350469357</v>
      </c>
      <c r="AN10" s="39">
        <v>85</v>
      </c>
      <c r="AO10" s="39">
        <v>258</v>
      </c>
      <c r="AP10" s="39">
        <v>818</v>
      </c>
      <c r="AQ10" s="39">
        <v>568</v>
      </c>
      <c r="AR10" s="40">
        <v>94</v>
      </c>
      <c r="AS10" s="39">
        <v>157</v>
      </c>
      <c r="AT10" s="39">
        <v>66</v>
      </c>
      <c r="AU10" s="39">
        <v>614</v>
      </c>
      <c r="AV10" s="39">
        <v>342</v>
      </c>
      <c r="AW10" s="39">
        <v>76</v>
      </c>
    </row>
    <row r="11" spans="2:49" ht="15" customHeight="1">
      <c r="B11" s="33" t="s">
        <v>200</v>
      </c>
      <c r="C11" s="34"/>
      <c r="D11" s="35">
        <v>-149706.82543134698</v>
      </c>
      <c r="E11" s="35">
        <v>-136362.28987536594</v>
      </c>
      <c r="F11" s="39">
        <v>-112683.28940470383</v>
      </c>
      <c r="G11" s="35">
        <v>-87008.743303656462</v>
      </c>
      <c r="H11" s="35">
        <v>-71125.299082333731</v>
      </c>
      <c r="I11" s="35">
        <v>-121857.13815902338</v>
      </c>
      <c r="J11" s="39">
        <v>-110848.12942739332</v>
      </c>
      <c r="K11" s="35">
        <v>-124341.57550077123</v>
      </c>
      <c r="L11" s="35">
        <v>-107371.82657247035</v>
      </c>
      <c r="M11" s="36">
        <v>-98674.919444317857</v>
      </c>
      <c r="N11" s="40">
        <v>-122208.95145084066</v>
      </c>
      <c r="O11" s="36">
        <v>-102269.75726588472</v>
      </c>
      <c r="P11" s="35">
        <v>-102830.36635628148</v>
      </c>
      <c r="Q11" s="36">
        <v>-112735.85813660838</v>
      </c>
      <c r="R11" s="40">
        <v>-108522.17022141334</v>
      </c>
      <c r="S11" s="36">
        <v>-87747.653572085022</v>
      </c>
      <c r="T11" s="35">
        <v>-109608.9753390056</v>
      </c>
      <c r="U11" s="36">
        <v>-78959.814813512654</v>
      </c>
      <c r="V11" s="39">
        <v>-85127.493776308722</v>
      </c>
      <c r="W11" s="35">
        <v>-109389.38893675583</v>
      </c>
      <c r="X11" s="35">
        <v>-76743.027685293491</v>
      </c>
      <c r="Y11" s="35">
        <v>-107112.35396866372</v>
      </c>
      <c r="Z11" s="39">
        <v>-100757.47392670912</v>
      </c>
      <c r="AA11" s="35">
        <v>-148494.30179633619</v>
      </c>
      <c r="AB11" s="35">
        <v>-94915.397286159176</v>
      </c>
      <c r="AC11" s="35">
        <v>-78154.441752043451</v>
      </c>
      <c r="AD11" s="39">
        <v>-98871.021683380619</v>
      </c>
      <c r="AE11" s="35">
        <v>-152121.13927841675</v>
      </c>
      <c r="AF11" s="35">
        <v>-73725.867486590578</v>
      </c>
      <c r="AG11" s="35">
        <v>-143312.35122357481</v>
      </c>
      <c r="AH11" s="39">
        <v>-176071.07864009062</v>
      </c>
      <c r="AI11" s="35">
        <v>-185916.068826937</v>
      </c>
      <c r="AJ11" s="35">
        <v>-102468.82730715278</v>
      </c>
      <c r="AK11" s="35">
        <v>-122481.17269284722</v>
      </c>
      <c r="AL11" s="39">
        <v>-177088.59647285828</v>
      </c>
      <c r="AM11" s="35">
        <v>-150182.40352714172</v>
      </c>
      <c r="AN11" s="35">
        <v>-115845</v>
      </c>
      <c r="AO11" s="35">
        <v>-169534</v>
      </c>
      <c r="AP11" s="39">
        <v>-174529</v>
      </c>
      <c r="AQ11" s="35">
        <v>-261558</v>
      </c>
      <c r="AR11" s="36">
        <v>-147688</v>
      </c>
      <c r="AS11" s="35">
        <v>-107566</v>
      </c>
      <c r="AT11" s="35">
        <v>-114958</v>
      </c>
      <c r="AU11" s="35">
        <v>-122673</v>
      </c>
      <c r="AV11" s="35">
        <v>-124188</v>
      </c>
      <c r="AW11" s="35">
        <v>-102409</v>
      </c>
    </row>
    <row r="12" spans="2:49" ht="15" customHeight="1" outlineLevel="1">
      <c r="B12" s="37" t="s">
        <v>201</v>
      </c>
      <c r="C12" s="38"/>
      <c r="D12" s="39">
        <v>-149706.82543134698</v>
      </c>
      <c r="E12" s="39">
        <v>-136362.28987536594</v>
      </c>
      <c r="F12" s="39">
        <v>-112683.28940470383</v>
      </c>
      <c r="G12" s="39">
        <v>-87008.743303656462</v>
      </c>
      <c r="H12" s="39">
        <v>-71125.299082333731</v>
      </c>
      <c r="I12" s="39">
        <v>-121857.13815902338</v>
      </c>
      <c r="J12" s="39">
        <v>-110848.12942739332</v>
      </c>
      <c r="K12" s="39">
        <v>-124341.57550077123</v>
      </c>
      <c r="L12" s="39">
        <v>-107371.82657247035</v>
      </c>
      <c r="M12" s="39">
        <v>-98674.919444317857</v>
      </c>
      <c r="N12" s="39">
        <v>-122208.95145084066</v>
      </c>
      <c r="O12" s="39">
        <v>-102269.75726588472</v>
      </c>
      <c r="P12" s="39">
        <v>-102830.36635628148</v>
      </c>
      <c r="Q12" s="39">
        <v>-112735.85813660838</v>
      </c>
      <c r="R12" s="39">
        <v>-108522.17022141334</v>
      </c>
      <c r="S12" s="39">
        <v>-87747.653572085022</v>
      </c>
      <c r="T12" s="39">
        <v>-109608.9753390056</v>
      </c>
      <c r="U12" s="39">
        <v>-78959.814813512654</v>
      </c>
      <c r="V12" s="39">
        <v>-85127.493776308722</v>
      </c>
      <c r="W12" s="39">
        <v>-109389.38893675583</v>
      </c>
      <c r="X12" s="39">
        <v>-76743.027685293491</v>
      </c>
      <c r="Y12" s="39">
        <v>-107112.35396866372</v>
      </c>
      <c r="Z12" s="39">
        <v>-100757.47392670912</v>
      </c>
      <c r="AA12" s="39">
        <v>-148494.30179633619</v>
      </c>
      <c r="AB12" s="39">
        <v>-94915.397286159176</v>
      </c>
      <c r="AC12" s="39">
        <v>-78154.441752043451</v>
      </c>
      <c r="AD12" s="39">
        <v>-98871.021683380619</v>
      </c>
      <c r="AE12" s="39">
        <v>-152121.13927841675</v>
      </c>
      <c r="AF12" s="39">
        <v>-73725.867486590578</v>
      </c>
      <c r="AG12" s="39">
        <v>-143312.35122357481</v>
      </c>
      <c r="AH12" s="39">
        <v>-176071.07864009062</v>
      </c>
      <c r="AI12" s="39">
        <v>-185916.068826937</v>
      </c>
      <c r="AJ12" s="39">
        <v>-102468.82730715278</v>
      </c>
      <c r="AK12" s="39">
        <v>-122481.17269284722</v>
      </c>
      <c r="AL12" s="39">
        <v>-177088.59647285828</v>
      </c>
      <c r="AM12" s="39">
        <v>-150182.40352714172</v>
      </c>
      <c r="AN12" s="39">
        <v>-115845</v>
      </c>
      <c r="AO12" s="39">
        <v>-169534</v>
      </c>
      <c r="AP12" s="39">
        <v>-174529</v>
      </c>
      <c r="AQ12" s="39">
        <v>-261558</v>
      </c>
      <c r="AR12" s="39">
        <v>-147688</v>
      </c>
      <c r="AS12" s="39">
        <v>-107566</v>
      </c>
      <c r="AT12" s="39">
        <v>-114958</v>
      </c>
      <c r="AU12" s="39">
        <v>-122673</v>
      </c>
      <c r="AV12" s="39">
        <v>-124188</v>
      </c>
      <c r="AW12" s="39">
        <v>-102409</v>
      </c>
    </row>
    <row r="13" spans="2:49" ht="15" customHeight="1">
      <c r="B13" s="41" t="s">
        <v>202</v>
      </c>
      <c r="C13" s="42"/>
      <c r="D13" s="43">
        <v>21702.488400753937</v>
      </c>
      <c r="E13" s="43">
        <v>24093.174938366457</v>
      </c>
      <c r="F13" s="43">
        <v>13088.119336978649</v>
      </c>
      <c r="G13" s="43">
        <v>14346.181393658277</v>
      </c>
      <c r="H13" s="43">
        <v>11268.362133854345</v>
      </c>
      <c r="I13" s="43">
        <v>15407.117311583061</v>
      </c>
      <c r="J13" s="43">
        <v>16981.417160176119</v>
      </c>
      <c r="K13" s="43">
        <v>17849.577730831865</v>
      </c>
      <c r="L13" s="43">
        <v>8905.7358135825198</v>
      </c>
      <c r="M13" s="43">
        <v>2793.6755844197178</v>
      </c>
      <c r="N13" s="43">
        <v>5308.7927202240098</v>
      </c>
      <c r="O13" s="43">
        <v>9035.4488214727025</v>
      </c>
      <c r="P13" s="43">
        <v>9111.8562051595072</v>
      </c>
      <c r="Q13" s="43">
        <v>-4089.908720243955</v>
      </c>
      <c r="R13" s="43">
        <v>14649.677071550861</v>
      </c>
      <c r="S13" s="43">
        <v>17697.545848849462</v>
      </c>
      <c r="T13" s="43">
        <v>4804.1727599042497</v>
      </c>
      <c r="U13" s="43">
        <v>6772.2760001696442</v>
      </c>
      <c r="V13" s="43">
        <v>7872.6997396637744</v>
      </c>
      <c r="W13" s="43">
        <v>24806.044716268312</v>
      </c>
      <c r="X13" s="43">
        <v>14089.525780617303</v>
      </c>
      <c r="Y13" s="43">
        <v>14867.43283343465</v>
      </c>
      <c r="Z13" s="43">
        <v>13033.176255088445</v>
      </c>
      <c r="AA13" s="43">
        <v>8696.2526100697578</v>
      </c>
      <c r="AB13" s="43">
        <v>766.11863574487506</v>
      </c>
      <c r="AC13" s="43">
        <v>8123.5796026843018</v>
      </c>
      <c r="AD13" s="43">
        <v>1758.0051464629069</v>
      </c>
      <c r="AE13" s="43">
        <v>31049.296615107916</v>
      </c>
      <c r="AF13" s="43">
        <v>14731.969563748629</v>
      </c>
      <c r="AG13" s="43">
        <v>9864.2477592111391</v>
      </c>
      <c r="AH13" s="43">
        <v>17013.894958743796</v>
      </c>
      <c r="AI13" s="43">
        <v>11480.655059604847</v>
      </c>
      <c r="AJ13" s="43">
        <v>16550.870069935569</v>
      </c>
      <c r="AK13" s="43">
        <v>11840.129930064431</v>
      </c>
      <c r="AL13" s="43">
        <v>-5305.7649105416494</v>
      </c>
      <c r="AM13" s="43">
        <v>36425.764910541649</v>
      </c>
      <c r="AN13" s="43">
        <v>22943</v>
      </c>
      <c r="AO13" s="43">
        <v>23065</v>
      </c>
      <c r="AP13" s="43">
        <v>21553</v>
      </c>
      <c r="AQ13" s="43">
        <v>-59639</v>
      </c>
      <c r="AR13" s="43">
        <v>9772</v>
      </c>
      <c r="AS13" s="43">
        <v>7590</v>
      </c>
      <c r="AT13" s="43">
        <v>2108</v>
      </c>
      <c r="AU13" s="43">
        <v>-42111</v>
      </c>
      <c r="AV13" s="43">
        <v>-1632</v>
      </c>
      <c r="AW13" s="43">
        <v>5975</v>
      </c>
    </row>
    <row r="14" spans="2:49" ht="15" customHeight="1">
      <c r="B14" s="44"/>
      <c r="C14" s="45"/>
      <c r="D14" s="46"/>
      <c r="E14" s="46"/>
      <c r="F14" s="39"/>
      <c r="G14" s="46"/>
      <c r="H14" s="46"/>
      <c r="I14" s="46"/>
      <c r="J14" s="39"/>
      <c r="K14" s="46"/>
      <c r="L14" s="46"/>
      <c r="M14" s="46"/>
      <c r="N14" s="39"/>
      <c r="O14" s="46"/>
      <c r="P14" s="46"/>
      <c r="Q14" s="46"/>
      <c r="R14" s="39"/>
      <c r="S14" s="46"/>
      <c r="T14" s="46"/>
      <c r="U14" s="46"/>
      <c r="V14" s="39"/>
      <c r="W14" s="139"/>
      <c r="X14" s="46"/>
      <c r="Y14" s="46"/>
      <c r="Z14" s="39"/>
      <c r="AA14" s="139"/>
      <c r="AB14" s="46"/>
      <c r="AC14" s="46"/>
      <c r="AD14" s="39"/>
      <c r="AE14" s="139"/>
      <c r="AF14" s="46"/>
      <c r="AG14" s="46"/>
      <c r="AH14" s="39"/>
      <c r="AI14" s="139"/>
      <c r="AJ14" s="46"/>
      <c r="AK14" s="46"/>
      <c r="AL14" s="39"/>
      <c r="AM14" s="139"/>
      <c r="AN14" s="46"/>
      <c r="AO14" s="46"/>
      <c r="AP14" s="39"/>
      <c r="AQ14" s="139"/>
      <c r="AR14" s="46"/>
      <c r="AS14" s="139"/>
      <c r="AT14" s="139"/>
      <c r="AU14" s="139"/>
      <c r="AV14" s="139"/>
      <c r="AW14" s="139"/>
    </row>
    <row r="15" spans="2:49" ht="10" customHeight="1">
      <c r="B15" s="47"/>
      <c r="C15" s="48"/>
      <c r="D15" s="49"/>
      <c r="E15" s="49"/>
      <c r="F15" s="39"/>
      <c r="G15" s="49"/>
      <c r="H15" s="49"/>
      <c r="I15" s="49"/>
      <c r="J15" s="39"/>
      <c r="K15" s="49"/>
      <c r="L15" s="49"/>
      <c r="M15" s="49"/>
      <c r="N15" s="39"/>
      <c r="O15" s="49"/>
      <c r="P15" s="49"/>
      <c r="Q15" s="49"/>
      <c r="R15" s="39"/>
      <c r="S15" s="49"/>
      <c r="T15" s="49"/>
      <c r="U15" s="49"/>
      <c r="V15" s="39"/>
      <c r="W15" s="140"/>
      <c r="X15" s="49"/>
      <c r="Y15" s="49"/>
      <c r="Z15" s="39"/>
      <c r="AA15" s="140"/>
      <c r="AB15" s="49"/>
      <c r="AC15" s="49"/>
      <c r="AD15" s="39"/>
      <c r="AE15" s="140"/>
      <c r="AF15" s="49"/>
      <c r="AG15" s="49"/>
      <c r="AH15" s="39"/>
      <c r="AI15" s="140"/>
      <c r="AJ15" s="49"/>
      <c r="AK15" s="49"/>
      <c r="AL15" s="39"/>
      <c r="AM15" s="140"/>
      <c r="AN15" s="49"/>
      <c r="AO15" s="49"/>
      <c r="AP15" s="39"/>
      <c r="AQ15" s="140"/>
      <c r="AR15" s="49"/>
      <c r="AS15" s="140"/>
      <c r="AT15" s="140"/>
      <c r="AU15" s="140"/>
      <c r="AV15" s="140"/>
      <c r="AW15" s="140"/>
    </row>
    <row r="16" spans="2:49" ht="15" customHeight="1">
      <c r="B16" s="33" t="s">
        <v>203</v>
      </c>
      <c r="C16" s="34"/>
      <c r="D16" s="35">
        <v>-13470.876830506018</v>
      </c>
      <c r="E16" s="35">
        <v>-13490.715328058795</v>
      </c>
      <c r="F16" s="39">
        <v>-10095.155110630996</v>
      </c>
      <c r="G16" s="35">
        <v>-10019.281124459441</v>
      </c>
      <c r="H16" s="35">
        <v>-10139.712688778207</v>
      </c>
      <c r="I16" s="35">
        <v>-10827.211614395557</v>
      </c>
      <c r="J16" s="39">
        <v>-12857.105202358522</v>
      </c>
      <c r="K16" s="35">
        <v>-12098.839250484401</v>
      </c>
      <c r="L16" s="35">
        <v>-10189.999715132179</v>
      </c>
      <c r="M16" s="35">
        <v>-11432.661461781865</v>
      </c>
      <c r="N16" s="39">
        <v>-9618.2139094334925</v>
      </c>
      <c r="O16" s="35">
        <v>-8371.8308551096852</v>
      </c>
      <c r="P16" s="35">
        <v>-8819.5038925354911</v>
      </c>
      <c r="Q16" s="35">
        <v>-10638.682639103938</v>
      </c>
      <c r="R16" s="39">
        <v>-9124.5202467773051</v>
      </c>
      <c r="S16" s="35">
        <v>-10972.93511295431</v>
      </c>
      <c r="T16" s="35">
        <v>-10047.896171231057</v>
      </c>
      <c r="U16" s="35">
        <v>-11733.093808008152</v>
      </c>
      <c r="V16" s="39">
        <v>-12213.495542871176</v>
      </c>
      <c r="W16" s="35">
        <v>-9503.2884798537343</v>
      </c>
      <c r="X16" s="35">
        <v>-12333.198356279432</v>
      </c>
      <c r="Y16" s="35">
        <v>-13065.344621435828</v>
      </c>
      <c r="Z16" s="39">
        <v>-10296.543411436891</v>
      </c>
      <c r="AA16" s="35">
        <v>-10356.822007794406</v>
      </c>
      <c r="AB16" s="35">
        <v>-9730.7442239198426</v>
      </c>
      <c r="AC16" s="35">
        <v>-6635.0866039131924</v>
      </c>
      <c r="AD16" s="39">
        <v>-7628.9330402646974</v>
      </c>
      <c r="AE16" s="35">
        <v>-12464.236131902268</v>
      </c>
      <c r="AF16" s="35">
        <v>-11821.127867514477</v>
      </c>
      <c r="AG16" s="35">
        <v>-10555.503467166805</v>
      </c>
      <c r="AH16" s="39">
        <v>-11767.42625516354</v>
      </c>
      <c r="AI16" s="35">
        <v>-11820.880974377484</v>
      </c>
      <c r="AJ16" s="35">
        <v>-10337.833107948829</v>
      </c>
      <c r="AK16" s="35">
        <v>-12248.166892051171</v>
      </c>
      <c r="AL16" s="39">
        <v>-10220.193352331989</v>
      </c>
      <c r="AM16" s="35">
        <v>-12696.806647668011</v>
      </c>
      <c r="AN16" s="35">
        <v>-11313</v>
      </c>
      <c r="AO16" s="35">
        <v>-12354</v>
      </c>
      <c r="AP16" s="39">
        <v>-11399</v>
      </c>
      <c r="AQ16" s="35">
        <v>-10874</v>
      </c>
      <c r="AR16" s="35">
        <v>-9026</v>
      </c>
      <c r="AS16" s="35">
        <v>-8668</v>
      </c>
      <c r="AT16" s="35">
        <v>-7918</v>
      </c>
      <c r="AU16" s="35">
        <v>-9444</v>
      </c>
      <c r="AV16" s="35">
        <v>-8564</v>
      </c>
      <c r="AW16" s="35">
        <v>-4054</v>
      </c>
    </row>
    <row r="17" spans="2:49" ht="15" customHeight="1" outlineLevel="1">
      <c r="B17" s="37" t="s">
        <v>204</v>
      </c>
      <c r="C17" s="38"/>
      <c r="D17" s="39">
        <v>-1085.8851674641148</v>
      </c>
      <c r="E17" s="39">
        <v>-944.6161346192182</v>
      </c>
      <c r="F17" s="39">
        <v>545.76529467051387</v>
      </c>
      <c r="G17" s="39">
        <v>-420.17329063292641</v>
      </c>
      <c r="H17" s="39">
        <v>-678.70149421053486</v>
      </c>
      <c r="I17" s="39">
        <v>-1059.2209894053935</v>
      </c>
      <c r="J17" s="39">
        <v>-1050.9676207786461</v>
      </c>
      <c r="K17" s="39">
        <v>-1085.2858960944009</v>
      </c>
      <c r="L17" s="39">
        <v>0</v>
      </c>
      <c r="M17" s="39">
        <v>0</v>
      </c>
      <c r="N17" s="39">
        <v>0</v>
      </c>
      <c r="O17" s="39">
        <v>0</v>
      </c>
      <c r="P17" s="39">
        <v>-7.4858800183178138</v>
      </c>
      <c r="Q17" s="39">
        <v>5.1296470214360568E-2</v>
      </c>
      <c r="R17" s="39">
        <v>-6.5722337128407027E-2</v>
      </c>
      <c r="S17" s="39">
        <v>-6.0244813934073882E-2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</row>
    <row r="18" spans="2:49" ht="15" customHeight="1" outlineLevel="1">
      <c r="B18" s="37" t="s">
        <v>205</v>
      </c>
      <c r="C18" s="38"/>
      <c r="D18" s="39">
        <v>-12047.636653617516</v>
      </c>
      <c r="E18" s="39">
        <v>-12087.801714438039</v>
      </c>
      <c r="F18" s="39">
        <v>-10249.84290923021</v>
      </c>
      <c r="G18" s="39">
        <v>-8973.866913056896</v>
      </c>
      <c r="H18" s="39">
        <v>-8851.9882769334254</v>
      </c>
      <c r="I18" s="39">
        <v>-9395.0786924561398</v>
      </c>
      <c r="J18" s="39">
        <v>-11443.114002042577</v>
      </c>
      <c r="K18" s="39">
        <v>-10650.646924599518</v>
      </c>
      <c r="L18" s="39">
        <v>-9847.6056859617129</v>
      </c>
      <c r="M18" s="39">
        <v>-11018.630885649112</v>
      </c>
      <c r="N18" s="39">
        <v>-9333.5018137269944</v>
      </c>
      <c r="O18" s="39">
        <v>-7695.9248385048486</v>
      </c>
      <c r="P18" s="39">
        <v>-8506.9531369256601</v>
      </c>
      <c r="Q18" s="39">
        <v>-10210.455371003149</v>
      </c>
      <c r="R18" s="39">
        <v>-8203.8872219133555</v>
      </c>
      <c r="S18" s="39">
        <v>-9336.7065210558831</v>
      </c>
      <c r="T18" s="39">
        <v>-9647.8247141717638</v>
      </c>
      <c r="U18" s="39">
        <v>-10995.651983063946</v>
      </c>
      <c r="V18" s="39">
        <v>-13252.072603913934</v>
      </c>
      <c r="W18" s="39">
        <v>-9470.3888759637339</v>
      </c>
      <c r="X18" s="39">
        <v>-12315.997780377336</v>
      </c>
      <c r="Y18" s="39">
        <v>-13064.054044602304</v>
      </c>
      <c r="Z18" s="39">
        <v>-10295.318882901087</v>
      </c>
      <c r="AA18" s="39">
        <v>-10355.794800243282</v>
      </c>
      <c r="AB18" s="39">
        <v>-9730.3451662429543</v>
      </c>
      <c r="AC18" s="39">
        <v>-6635.0910268521911</v>
      </c>
      <c r="AD18" s="39">
        <v>-7628.9276373167922</v>
      </c>
      <c r="AE18" s="39">
        <v>-12464.636169588062</v>
      </c>
      <c r="AF18" s="39">
        <v>-11821.127867514477</v>
      </c>
      <c r="AG18" s="39">
        <v>-10555.503467166805</v>
      </c>
      <c r="AH18" s="39">
        <v>-11767.42625516354</v>
      </c>
      <c r="AI18" s="39">
        <v>-11820.880974377484</v>
      </c>
      <c r="AJ18" s="39">
        <v>-10337.833107948829</v>
      </c>
      <c r="AK18" s="39">
        <v>-12248.166892051171</v>
      </c>
      <c r="AL18" s="39">
        <v>-10220.193352331989</v>
      </c>
      <c r="AM18" s="39">
        <v>-12696.806647668011</v>
      </c>
      <c r="AN18" s="39">
        <v>-11313</v>
      </c>
      <c r="AO18" s="39">
        <v>-12354</v>
      </c>
      <c r="AP18" s="39">
        <v>-11399</v>
      </c>
      <c r="AQ18" s="39">
        <v>-10874</v>
      </c>
      <c r="AR18" s="39">
        <v>-9026</v>
      </c>
      <c r="AS18" s="39">
        <v>-8668</v>
      </c>
      <c r="AT18" s="39">
        <v>-7918</v>
      </c>
      <c r="AU18" s="39">
        <v>-9444</v>
      </c>
      <c r="AV18" s="39">
        <v>-8564</v>
      </c>
      <c r="AW18" s="39">
        <v>-4054</v>
      </c>
    </row>
    <row r="19" spans="2:49" ht="15" customHeight="1" outlineLevel="1">
      <c r="B19" s="37" t="s">
        <v>206</v>
      </c>
      <c r="C19" s="38"/>
      <c r="D19" s="39">
        <v>-337.35500942438745</v>
      </c>
      <c r="E19" s="39">
        <v>-458.29747900153842</v>
      </c>
      <c r="F19" s="39">
        <v>-391.07749607130313</v>
      </c>
      <c r="G19" s="39">
        <v>-625.2409207696187</v>
      </c>
      <c r="H19" s="39">
        <v>-609.02291763424671</v>
      </c>
      <c r="I19" s="39">
        <v>-372.9119325340223</v>
      </c>
      <c r="J19" s="39">
        <v>-363.02357953730063</v>
      </c>
      <c r="K19" s="39">
        <v>-362.90642979048084</v>
      </c>
      <c r="L19" s="39">
        <v>-342.39402917046493</v>
      </c>
      <c r="M19" s="39">
        <v>-414.03057613275212</v>
      </c>
      <c r="N19" s="39">
        <v>-284.71209570649785</v>
      </c>
      <c r="O19" s="39">
        <v>-675.9060166048364</v>
      </c>
      <c r="P19" s="39">
        <v>-305.06487559151276</v>
      </c>
      <c r="Q19" s="39">
        <v>-428.27856457100506</v>
      </c>
      <c r="R19" s="39">
        <v>-920.56730252682507</v>
      </c>
      <c r="S19" s="39">
        <v>-1636.1683470844882</v>
      </c>
      <c r="T19" s="39">
        <v>-400.07145705929275</v>
      </c>
      <c r="U19" s="39">
        <v>-737.44182494420556</v>
      </c>
      <c r="V19" s="39">
        <v>1038.5770610427578</v>
      </c>
      <c r="W19" s="39">
        <v>-32.89960389000241</v>
      </c>
      <c r="X19" s="39">
        <v>-17.200575902096642</v>
      </c>
      <c r="Y19" s="39">
        <v>-1.290576833521925</v>
      </c>
      <c r="Z19" s="39">
        <v>-1.2245285357964661</v>
      </c>
      <c r="AA19" s="39">
        <v>-1.027207551136037</v>
      </c>
      <c r="AB19" s="39">
        <v>-0.3990576768875988</v>
      </c>
      <c r="AC19" s="39">
        <v>4.4229389988282297E-3</v>
      </c>
      <c r="AD19" s="39">
        <v>-5.4029479044331308E-3</v>
      </c>
      <c r="AE19" s="39">
        <v>0.4000376857932037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</row>
    <row r="20" spans="2:49" ht="15" customHeight="1">
      <c r="B20" s="41" t="s">
        <v>207</v>
      </c>
      <c r="C20" s="42"/>
      <c r="D20" s="43">
        <v>8231.6115702479183</v>
      </c>
      <c r="E20" s="43">
        <v>10602.459610307662</v>
      </c>
      <c r="F20" s="43">
        <v>2992.9642263476526</v>
      </c>
      <c r="G20" s="43">
        <v>4326.9002691988353</v>
      </c>
      <c r="H20" s="43">
        <v>1128.6494450761384</v>
      </c>
      <c r="I20" s="43">
        <v>4579.9056971875034</v>
      </c>
      <c r="J20" s="43">
        <v>4124.3119578175974</v>
      </c>
      <c r="K20" s="43">
        <v>5750.7384803474633</v>
      </c>
      <c r="L20" s="43">
        <v>-1284.2639015496588</v>
      </c>
      <c r="M20" s="43">
        <v>-8638.9858773621472</v>
      </c>
      <c r="N20" s="43">
        <v>-4309.4211892094827</v>
      </c>
      <c r="O20" s="43">
        <v>663.61796636301733</v>
      </c>
      <c r="P20" s="43">
        <v>292.35231262401612</v>
      </c>
      <c r="Q20" s="43">
        <v>-14728.591359347893</v>
      </c>
      <c r="R20" s="43">
        <v>5525.1568247735559</v>
      </c>
      <c r="S20" s="43">
        <v>6724.6107358951522</v>
      </c>
      <c r="T20" s="43">
        <v>-5243.7234113268078</v>
      </c>
      <c r="U20" s="43">
        <v>-4960.8178078385081</v>
      </c>
      <c r="V20" s="43">
        <v>-4340.7958032074021</v>
      </c>
      <c r="W20" s="43">
        <v>15302.756236414578</v>
      </c>
      <c r="X20" s="43">
        <v>1756.327424337871</v>
      </c>
      <c r="Y20" s="43">
        <v>1802.0882119988219</v>
      </c>
      <c r="Z20" s="43">
        <v>2736.6328436515541</v>
      </c>
      <c r="AA20" s="43">
        <v>-1660.5693977246483</v>
      </c>
      <c r="AB20" s="43">
        <v>-8964.6255881749676</v>
      </c>
      <c r="AC20" s="43">
        <v>1488.4929987711093</v>
      </c>
      <c r="AD20" s="43">
        <v>-5870.9278938017906</v>
      </c>
      <c r="AE20" s="43">
        <v>18585.060483205649</v>
      </c>
      <c r="AF20" s="43">
        <v>2910.8416962341526</v>
      </c>
      <c r="AG20" s="43">
        <v>-691.25570795566637</v>
      </c>
      <c r="AH20" s="43">
        <v>5246.4687035802563</v>
      </c>
      <c r="AI20" s="43">
        <v>-340.22591477263632</v>
      </c>
      <c r="AJ20" s="43">
        <v>6213.0369619867397</v>
      </c>
      <c r="AK20" s="43">
        <v>-408.0369619867397</v>
      </c>
      <c r="AL20" s="43">
        <v>-15525.958262873639</v>
      </c>
      <c r="AM20" s="43">
        <v>23728.958262873639</v>
      </c>
      <c r="AN20" s="43">
        <v>11630</v>
      </c>
      <c r="AO20" s="43">
        <v>10711</v>
      </c>
      <c r="AP20" s="43">
        <v>10154</v>
      </c>
      <c r="AQ20" s="43">
        <v>-70513</v>
      </c>
      <c r="AR20" s="43">
        <v>746</v>
      </c>
      <c r="AS20" s="43">
        <v>-1078</v>
      </c>
      <c r="AT20" s="43">
        <v>-5810</v>
      </c>
      <c r="AU20" s="43">
        <v>-51555</v>
      </c>
      <c r="AV20" s="43">
        <v>-10196</v>
      </c>
      <c r="AW20" s="43">
        <v>1921</v>
      </c>
    </row>
    <row r="21" spans="2:49" ht="15" customHeight="1">
      <c r="B21" s="44"/>
      <c r="C21" s="45"/>
      <c r="D21" s="162">
        <f t="shared" ref="D21" si="0">+SUM(D9:D10,D12,D17:D19,D26:D29,D31:D32,D34:D36,D40)-D43+D8+D11+D16+D37+D40-D44-D45+D23-D20-D33-D47</f>
        <v>0</v>
      </c>
      <c r="E21" s="162">
        <f t="shared" ref="E21" si="1">+SUM(E9:E10,E12,E17:E19,E26:E29,E31:E32,E34:E36,E40)-E43+E8+E11+E16+E37+E40-E44-E45+E23-E20-E33-E47</f>
        <v>0</v>
      </c>
      <c r="F21" s="162">
        <f t="shared" ref="F21" si="2">+SUM(F9:F10,F12,F17:F19,F26:F29,F31:F32,F34:F36,F40)-F43+F8+F11+F16+F37+F40-F44-F45+F23-F20-F33-F47</f>
        <v>1.9999999999527063</v>
      </c>
      <c r="G21" s="162">
        <f t="shared" ref="G21" si="3">+SUM(G9:G10,G12,G17:G19,G26:G29,G31:G32,G34:G36,G40)-G43+G8+G11+G16+G37+G40-G44-G45+G23-G20-G33-G47</f>
        <v>-2.0000000000127329</v>
      </c>
      <c r="H21" s="162">
        <f t="shared" ref="H21" si="4">+SUM(H9:H10,H12,H17:H19,H26:H29,H31:H32,H34:H36,H40)-H43+H8+H11+H16+H37+H40-H44-H45+H23-H20-H33-H47</f>
        <v>0</v>
      </c>
      <c r="I21" s="162">
        <f t="shared" ref="I21" si="5">+SUM(I9:I10,I12,I17:I19,I26:I29,I31:I32,I34:I36,I40)-I43+I8+I11+I16+I37+I40-I44-I45+I23-I20-I33-I47</f>
        <v>0</v>
      </c>
      <c r="J21" s="162">
        <f t="shared" ref="J21" si="6">+SUM(J9:J10,J12,J17:J19,J26:J29,J31:J32,J34:J36,J40)-J43+J8+J11+J16+J37+J40-J44-J45+J23-J20-J33-J47</f>
        <v>0</v>
      </c>
      <c r="K21" s="162">
        <f t="shared" ref="K21" si="7">+SUM(K9:K10,K12,K17:K19,K26:K29,K31:K32,K34:K36,K40)-K43+K8+K11+K16+K37+K40-K44-K45+K23-K20-K33-K47</f>
        <v>0</v>
      </c>
      <c r="L21" s="162">
        <f t="shared" ref="L21" si="8">+SUM(L9:L10,L12,L17:L19,L26:L29,L31:L32,L34:L36,L40)-L43+L8+L11+L16+L37+L40-L44-L45+L23-L20-L33-L47</f>
        <v>0</v>
      </c>
      <c r="M21" s="162">
        <f t="shared" ref="M21" si="9">+SUM(M9:M10,M12,M17:M19,M26:M29,M31:M32,M34:M36,M40)-M43+M8+M11+M16+M37+M40-M44-M45+M23-M20-M33-M47</f>
        <v>0</v>
      </c>
      <c r="N21" s="162">
        <f t="shared" ref="N21" si="10">+SUM(N9:N10,N12,N17:N19,N26:N29,N31:N32,N34:N36,N40)-N43+N8+N11+N16+N37+N40-N44-N45+N23-N20-N33-N47</f>
        <v>2.0000000000291038</v>
      </c>
      <c r="O21" s="162">
        <f t="shared" ref="O21" si="11">+SUM(O9:O10,O12,O17:O19,O26:O29,O31:O32,O34:O36,O40)-O43+O8+O11+O16+O37+O40-O44-O45+O23-O20-O33-O47</f>
        <v>-2.0000000000582077</v>
      </c>
      <c r="P21" s="162">
        <f t="shared" ref="P21" si="12">+SUM(P9:P10,P12,P17:P19,P26:P29,P31:P32,P34:P36,P40)-P43+P8+P11+P16+P37+P40-P44-P45+P23-P20-P33-P47</f>
        <v>0</v>
      </c>
      <c r="Q21" s="162">
        <f t="shared" ref="Q21" si="13">+SUM(Q9:Q10,Q12,Q17:Q19,Q26:Q29,Q31:Q32,Q34:Q36,Q40)-Q43+Q8+Q11+Q16+Q37+Q40-Q44-Q45+Q23-Q20-Q33-Q47</f>
        <v>-1.2278178473934531E-11</v>
      </c>
      <c r="R21" s="162">
        <f t="shared" ref="R21" si="14">+SUM(R9:R10,R12,R17:R19,R26:R29,R31:R32,R34:R36,R40)-R43+R8+R11+R16+R37+R40-R44-R45+R23-R20-R33-R47</f>
        <v>1.2278178473934531E-11</v>
      </c>
      <c r="S21" s="162">
        <f t="shared" ref="S21" si="15">+SUM(S9:S10,S12,S17:S19,S26:S29,S31:S32,S34:S36,S40)-S43+S8+S11+S16+S37+S40-S44-S45+S23-S20-S33-S47</f>
        <v>2.9103830456733704E-11</v>
      </c>
      <c r="T21" s="162">
        <f t="shared" ref="T21" si="16">+SUM(T9:T10,T12,T17:T19,T26:T29,T31:T32,T34:T36,T40)-T43+T8+T11+T16+T37+T40-T44-T45+T23-T20-T33-T47</f>
        <v>0</v>
      </c>
      <c r="U21" s="162">
        <f t="shared" ref="U21" si="17">+SUM(U9:U10,U12,U17:U19,U26:U29,U31:U32,U34:U36,U40)-U43+U8+U11+U16+U37+U40-U44-U45+U23-U20-U33-U47</f>
        <v>0</v>
      </c>
      <c r="V21" s="162">
        <f t="shared" ref="V21" si="18">+SUM(V9:V10,V12,V17:V19,V26:V29,V31:V32,V34:V36,V40)-V43+V8+V11+V16+V37+V40-V44-V45+V23-V20-V33-V47</f>
        <v>2.000000000001819</v>
      </c>
      <c r="W21" s="162">
        <f t="shared" ref="W21" si="19">+SUM(W9:W10,W12,W17:W19,W26:W29,W31:W32,W34:W36,W40)-W43+W8+W11+W16+W37+W40-W44-W45+W23-W20-W33-W47</f>
        <v>-2.0000000000309228</v>
      </c>
      <c r="X21" s="162">
        <f t="shared" ref="X21" si="20">+SUM(X9:X10,X12,X17:X19,X26:X29,X31:X32,X34:X36,X40)-X43+X8+X11+X16+X37+X40-X44-X45+X23-X20-X33-X47</f>
        <v>0</v>
      </c>
      <c r="Y21" s="162">
        <f t="shared" ref="Y21" si="21">+SUM(Y9:Y10,Y12,Y17:Y19,Y26:Y29,Y31:Y32,Y34:Y36,Y40)-Y43+Y8+Y11+Y16+Y37+Y40-Y44-Y45+Y23-Y20-Y33-Y47</f>
        <v>1.6825651982799172E-11</v>
      </c>
      <c r="Z21" s="162">
        <f t="shared" ref="Z21" si="22">+SUM(Z9:Z10,Z12,Z17:Z19,Z26:Z29,Z31:Z32,Z34:Z36,Z40)-Z43+Z8+Z11+Z16+Z37+Z40-Z44-Z45+Z23-Z20-Z33-Z47</f>
        <v>2.0000000000136424</v>
      </c>
      <c r="AA21" s="162">
        <f t="shared" ref="AA21" si="23">+SUM(AA9:AA10,AA12,AA17:AA19,AA26:AA29,AA31:AA32,AA34:AA36,AA40)-AA43+AA8+AA11+AA16+AA37+AA40-AA44-AA45+AA23-AA20-AA33-AA47</f>
        <v>-2.0000000000009095</v>
      </c>
      <c r="AB21" s="162">
        <f t="shared" ref="AB21" si="24">+SUM(AB9:AB10,AB12,AB17:AB19,AB26:AB29,AB31:AB32,AB34:AB36,AB40)-AB43+AB8+AB11+AB16+AB37+AB40-AB44-AB45+AB23-AB20-AB33-AB47</f>
        <v>0</v>
      </c>
      <c r="AC21" s="162">
        <f t="shared" ref="AC21" si="25">+SUM(AC9:AC10,AC12,AC17:AC19,AC26:AC29,AC31:AC32,AC34:AC36,AC40)-AC43+AC8+AC11+AC16+AC37+AC40-AC44-AC45+AC23-AC20-AC33-AC47</f>
        <v>3.8196939358385862E-3</v>
      </c>
      <c r="AD21" s="162">
        <f t="shared" ref="AD21" si="26">+SUM(AD9:AD10,AD12,AD17:AD19,AD26:AD29,AD31:AD32,AD34:AD36,AD40)-AD43+AD8+AD11+AD16+AD37+AD40-AD44-AD45+AD23-AD20-AD33-AD47</f>
        <v>1.9961803060778038</v>
      </c>
      <c r="AE21" s="162">
        <f t="shared" ref="AE21" si="27">+SUM(AE9:AE10,AE12,AE17:AE19,AE26:AE29,AE31:AE32,AE34:AE36,AE40)-AE43+AE8+AE11+AE16+AE37+AE40-AE44-AE45+AE23-AE20-AE33-AE47</f>
        <v>-2</v>
      </c>
      <c r="AF21" s="162">
        <f t="shared" ref="AF21" si="28">+SUM(AF9:AF10,AF12,AF17:AF19,AF26:AF29,AF31:AF32,AF34:AF36,AF40)-AF43+AF8+AF11+AF16+AF37+AF40-AF44-AF45+AF23-AF20-AF33-AF47</f>
        <v>0</v>
      </c>
      <c r="AG21" s="162">
        <f t="shared" ref="AG21" si="29">+SUM(AG9:AG10,AG12,AG17:AG19,AG26:AG29,AG31:AG32,AG34:AG36,AG40)-AG43+AG8+AG11+AG16+AG37+AG40-AG44-AG45+AG23-AG20-AG33-AG47</f>
        <v>2.8194335754960775E-11</v>
      </c>
      <c r="AH21" s="162">
        <f t="shared" ref="AH21" si="30">+SUM(AH9:AH10,AH12,AH17:AH19,AH26:AH29,AH31:AH32,AH34:AH36,AH40)-AH43+AH8+AH11+AH16+AH37+AH40-AH44-AH45+AH23-AH20-AH33-AH47</f>
        <v>1.999999999998181</v>
      </c>
      <c r="AI21" s="162">
        <f t="shared" ref="AI21" si="31">+SUM(AI9:AI10,AI12,AI17:AI19,AI26:AI29,AI31:AI32,AI34:AI36,AI40)-AI43+AI8+AI11+AI16+AI37+AI40-AI44-AI45+AI23-AI20-AI33-AI47</f>
        <v>-2.0000000000545697</v>
      </c>
      <c r="AJ21" s="162">
        <f t="shared" ref="AJ21" si="32">+SUM(AJ9:AJ10,AJ12,AJ17:AJ19,AJ26:AJ29,AJ31:AJ32,AJ34:AJ36,AJ40)-AJ43+AJ8+AJ11+AJ16+AJ37+AJ40-AJ44-AJ45+AJ23-AJ20-AJ33-AJ47</f>
        <v>0</v>
      </c>
      <c r="AK21" s="162">
        <f t="shared" ref="AK21" si="33">+SUM(AK9:AK10,AK12,AK17:AK19,AK26:AK29,AK31:AK32,AK34:AK36,AK40)-AK43+AK8+AK11+AK16+AK37+AK40-AK44-AK45+AK23-AK20-AK33-AK47</f>
        <v>-1.3187673175707459E-11</v>
      </c>
      <c r="AL21" s="162">
        <f t="shared" ref="AL21" si="34">+SUM(AL9:AL10,AL12,AL17:AL19,AL26:AL29,AL31:AL32,AL34:AL36,AL40)-AL43+AL8+AL11+AL16+AL37+AL40-AL44-AL45+AL23-AL20-AL33-AL47</f>
        <v>-2.9103830456733704E-11</v>
      </c>
      <c r="AM21" s="162">
        <f t="shared" ref="AM21" si="35">+SUM(AM9:AM10,AM12,AM17:AM19,AM26:AM29,AM31:AM32,AM34:AM36,AM40)-AM43+AM8+AM11+AM16+AM37+AM40-AM44-AM45+AM23-AM20-AM33-AM47</f>
        <v>2.8194335754960775E-11</v>
      </c>
      <c r="AN21" s="162">
        <f t="shared" ref="AN21" si="36">+SUM(AN9:AN10,AN12,AN17:AN19,AN26:AN29,AN31:AN32,AN34:AN36,AN40)-AN43+AN8+AN11+AN16+AN37+AN40-AN44-AN45+AN23-AN20-AN33-AN47</f>
        <v>0</v>
      </c>
      <c r="AO21" s="162">
        <f t="shared" ref="AO21" si="37">+SUM(AO9:AO10,AO12,AO17:AO19,AO26:AO29,AO31:AO32,AO34:AO36,AO40)-AO43+AO8+AO11+AO16+AO37+AO40-AO44-AO45+AO23-AO20-AO33-AO47</f>
        <v>0</v>
      </c>
      <c r="AP21" s="162">
        <f t="shared" ref="AP21" si="38">+SUM(AP9:AP10,AP12,AP17:AP19,AP26:AP29,AP31:AP32,AP34:AP36,AP40)-AP43+AP8+AP11+AP16+AP37+AP40-AP44-AP45+AP23-AP20-AP33-AP47</f>
        <v>0</v>
      </c>
      <c r="AQ21" s="162">
        <f t="shared" ref="AQ21" si="39">+SUM(AQ9:AQ10,AQ12,AQ17:AQ19,AQ26:AQ29,AQ31:AQ32,AQ34:AQ36,AQ40)-AQ43+AQ8+AQ11+AQ16+AQ37+AQ40-AQ44-AQ45+AQ23-AQ20-AQ33-AQ47</f>
        <v>0</v>
      </c>
      <c r="AR21" s="162">
        <f t="shared" ref="AR21" si="40">+SUM(AR9:AR10,AR12,AR17:AR19,AR26:AR29,AR31:AR32,AR34:AR36,AR40)-AR43+AR8+AR11+AR16+AR37+AR40-AR44-AR45+AR23-AR20-AR33-AR47</f>
        <v>0</v>
      </c>
      <c r="AS21" s="162">
        <f t="shared" ref="AS21" si="41">+SUM(AS9:AS10,AS12,AS17:AS19,AS26:AS29,AS31:AS32,AS34:AS36,AS40)-AS43+AS8+AS11+AS16+AS37+AS40-AS44-AS45+AS23-AS20-AS33-AS47</f>
        <v>0</v>
      </c>
      <c r="AT21" s="162">
        <f t="shared" ref="AT21:AW21" si="42">+SUM(AT9:AT10,AT12,AT17:AT19,AT26:AT29,AT31:AT32,AT34:AT36,AT40)-AT43+AT8+AT11+AT16+AT37+AT40-AT44-AT45+AT23-AT20-AT33-AT47</f>
        <v>0</v>
      </c>
      <c r="AU21" s="162">
        <f t="shared" si="42"/>
        <v>0</v>
      </c>
      <c r="AV21" s="162">
        <f t="shared" si="42"/>
        <v>0</v>
      </c>
      <c r="AW21" s="162">
        <f t="shared" si="42"/>
        <v>0</v>
      </c>
    </row>
    <row r="22" spans="2:49" ht="10" customHeight="1">
      <c r="B22" s="47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140"/>
      <c r="X22" s="49"/>
      <c r="Y22" s="49"/>
      <c r="Z22" s="49"/>
      <c r="AA22" s="140"/>
      <c r="AB22" s="49"/>
      <c r="AC22" s="49"/>
      <c r="AD22" s="49"/>
      <c r="AE22" s="140"/>
      <c r="AF22" s="49"/>
      <c r="AG22" s="49"/>
      <c r="AH22" s="49"/>
      <c r="AI22" s="140"/>
      <c r="AJ22" s="49"/>
      <c r="AK22" s="49"/>
      <c r="AL22" s="49"/>
      <c r="AM22" s="140"/>
      <c r="AN22" s="49"/>
      <c r="AO22" s="49"/>
      <c r="AP22" s="49"/>
      <c r="AQ22" s="140"/>
      <c r="AR22" s="49"/>
      <c r="AS22" s="140"/>
      <c r="AT22" s="140"/>
      <c r="AU22" s="140"/>
      <c r="AV22" s="140"/>
      <c r="AW22" s="140"/>
    </row>
    <row r="23" spans="2:49" ht="15" customHeight="1">
      <c r="B23" s="41" t="s">
        <v>120</v>
      </c>
      <c r="C23" s="42"/>
      <c r="D23" s="43">
        <f t="shared" ref="D23:AR23" si="43">+D20+D33+D47</f>
        <v>11896.781209221384</v>
      </c>
      <c r="E23" s="43">
        <f t="shared" si="43"/>
        <v>13944.370049459194</v>
      </c>
      <c r="F23" s="43">
        <f t="shared" si="43"/>
        <v>7283.8670060782797</v>
      </c>
      <c r="G23" s="43">
        <f t="shared" si="43"/>
        <v>6596.115728756231</v>
      </c>
      <c r="H23" s="43">
        <f t="shared" si="43"/>
        <v>3723.7023750420267</v>
      </c>
      <c r="I23" s="43">
        <f t="shared" si="43"/>
        <v>8646.1927991041321</v>
      </c>
      <c r="J23" s="43">
        <f t="shared" si="43"/>
        <v>8655.5502218655656</v>
      </c>
      <c r="K23" s="43">
        <f t="shared" si="43"/>
        <v>7518.1681302629831</v>
      </c>
      <c r="L23" s="43">
        <f t="shared" si="43"/>
        <v>1724.9045692798759</v>
      </c>
      <c r="M23" s="43">
        <f t="shared" si="43"/>
        <v>-5581.9641688565416</v>
      </c>
      <c r="N23" s="43">
        <f t="shared" si="43"/>
        <v>-277.8321536825606</v>
      </c>
      <c r="O23" s="43">
        <f t="shared" si="43"/>
        <v>3751.1158766690323</v>
      </c>
      <c r="P23" s="43">
        <f t="shared" si="43"/>
        <v>2972.2637765226573</v>
      </c>
      <c r="Q23" s="43">
        <f t="shared" si="43"/>
        <v>-12476.572317804006</v>
      </c>
      <c r="R23" s="43">
        <f t="shared" si="43"/>
        <v>8050.9789805325454</v>
      </c>
      <c r="S23" s="43">
        <f t="shared" si="43"/>
        <v>17025.160959234898</v>
      </c>
      <c r="T23" s="43">
        <f t="shared" si="43"/>
        <v>-3167.2593725073448</v>
      </c>
      <c r="U23" s="43">
        <f t="shared" si="43"/>
        <v>-2792.448341680285</v>
      </c>
      <c r="V23" s="43">
        <f t="shared" si="43"/>
        <v>-2251.7807814157004</v>
      </c>
      <c r="W23" s="43">
        <f t="shared" si="43"/>
        <v>18170.262326096999</v>
      </c>
      <c r="X23" s="43">
        <v>3136.28483157864</v>
      </c>
      <c r="Y23" s="43">
        <v>5633.0614333210215</v>
      </c>
      <c r="Z23" s="43">
        <v>6388.3004508544236</v>
      </c>
      <c r="AA23" s="43">
        <v>-15.15592012673369</v>
      </c>
      <c r="AB23" s="43">
        <v>-5196.3214589847066</v>
      </c>
      <c r="AC23" s="43">
        <v>5242.2269227194065</v>
      </c>
      <c r="AD23" s="43">
        <v>2826.928413201244</v>
      </c>
      <c r="AE23" s="43">
        <v>21934.166123064057</v>
      </c>
      <c r="AF23" s="43">
        <v>6646.3563209393569</v>
      </c>
      <c r="AG23" s="43">
        <v>4257.6759364531363</v>
      </c>
      <c r="AH23" s="43">
        <v>9357.418305670064</v>
      </c>
      <c r="AI23" s="43">
        <v>22214.099336285442</v>
      </c>
      <c r="AJ23" s="43">
        <v>8674.4422877561901</v>
      </c>
      <c r="AK23" s="43">
        <v>3676.7003133795824</v>
      </c>
      <c r="AL23" s="43">
        <v>3430.158789326204</v>
      </c>
      <c r="AM23" s="43">
        <v>25202.698609538023</v>
      </c>
      <c r="AN23" s="43">
        <v>14540</v>
      </c>
      <c r="AO23" s="43">
        <v>14278.625868917577</v>
      </c>
      <c r="AP23" s="43">
        <v>12582.374131082423</v>
      </c>
      <c r="AQ23" s="43">
        <v>-67690</v>
      </c>
      <c r="AR23" s="43">
        <f t="shared" si="43"/>
        <v>3668</v>
      </c>
      <c r="AS23" s="43">
        <f>+AS20+AS33+AS47</f>
        <v>2160.7202523846963</v>
      </c>
      <c r="AT23" s="43">
        <v>-2790.7202523846963</v>
      </c>
      <c r="AU23" s="43">
        <v>-48967</v>
      </c>
      <c r="AV23" s="43">
        <v>-8018</v>
      </c>
      <c r="AW23" s="43">
        <v>3959.8040308388504</v>
      </c>
    </row>
    <row r="24" spans="2:49" ht="15" customHeight="1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39"/>
      <c r="X24" s="46"/>
      <c r="Y24" s="46"/>
      <c r="Z24" s="46"/>
      <c r="AA24" s="139"/>
      <c r="AB24" s="46"/>
      <c r="AC24" s="46"/>
      <c r="AD24" s="46"/>
      <c r="AE24" s="139"/>
      <c r="AF24" s="46"/>
      <c r="AG24" s="46"/>
      <c r="AH24" s="46"/>
      <c r="AI24" s="139"/>
      <c r="AJ24" s="46"/>
      <c r="AK24" s="46"/>
      <c r="AL24" s="46"/>
      <c r="AM24" s="139"/>
      <c r="AN24" s="46"/>
      <c r="AO24" s="46"/>
      <c r="AP24" s="46"/>
      <c r="AQ24" s="139"/>
      <c r="AR24" s="46"/>
      <c r="AS24" s="139"/>
      <c r="AT24" s="139"/>
      <c r="AU24" s="139"/>
      <c r="AV24" s="139"/>
      <c r="AW24" s="139"/>
    </row>
    <row r="25" spans="2:49" ht="10" customHeight="1">
      <c r="B25" s="44"/>
      <c r="C25" s="48"/>
      <c r="D25" s="49"/>
      <c r="E25" s="49"/>
      <c r="F25" s="39"/>
      <c r="G25" s="49"/>
      <c r="H25" s="49"/>
      <c r="I25" s="49"/>
      <c r="J25" s="39"/>
      <c r="K25" s="49"/>
      <c r="L25" s="49"/>
      <c r="M25" s="49"/>
      <c r="N25" s="39"/>
      <c r="O25" s="49"/>
      <c r="P25" s="49"/>
      <c r="Q25" s="49"/>
      <c r="R25" s="39"/>
      <c r="S25" s="49"/>
      <c r="T25" s="49"/>
      <c r="U25" s="49"/>
      <c r="V25" s="39"/>
      <c r="W25" s="140"/>
      <c r="X25" s="49"/>
      <c r="Y25" s="49"/>
      <c r="Z25" s="39"/>
      <c r="AA25" s="140"/>
      <c r="AB25" s="49"/>
      <c r="AC25" s="49"/>
      <c r="AD25" s="39"/>
      <c r="AE25" s="140"/>
      <c r="AF25" s="49"/>
      <c r="AG25" s="49"/>
      <c r="AH25" s="39"/>
      <c r="AI25" s="140"/>
      <c r="AJ25" s="49"/>
      <c r="AK25" s="49"/>
      <c r="AL25" s="39"/>
      <c r="AM25" s="140"/>
      <c r="AN25" s="49"/>
      <c r="AO25" s="49"/>
      <c r="AP25" s="39"/>
      <c r="AQ25" s="140"/>
      <c r="AR25" s="49"/>
      <c r="AS25" s="140"/>
      <c r="AT25" s="140"/>
      <c r="AU25" s="140"/>
      <c r="AV25" s="140"/>
      <c r="AW25" s="140"/>
    </row>
    <row r="26" spans="2:49" ht="15" customHeight="1">
      <c r="B26" s="50" t="s">
        <v>208</v>
      </c>
      <c r="C26" s="34"/>
      <c r="D26" s="35">
        <v>-1853.5178338408004</v>
      </c>
      <c r="E26" s="35">
        <v>-1592.1238038906808</v>
      </c>
      <c r="F26" s="39">
        <v>-456.69625139697746</v>
      </c>
      <c r="G26" s="35">
        <v>-1647.5455566694559</v>
      </c>
      <c r="H26" s="35">
        <v>-1604.7308659374451</v>
      </c>
      <c r="I26" s="35">
        <v>-970.90799208873727</v>
      </c>
      <c r="J26" s="39">
        <v>-1043.835105842043</v>
      </c>
      <c r="K26" s="35">
        <v>-1874.1281020517358</v>
      </c>
      <c r="L26" s="35">
        <v>-1401.0682543299909</v>
      </c>
      <c r="M26" s="35">
        <v>-727.50068894095466</v>
      </c>
      <c r="N26" s="39">
        <v>-2334.0613129056596</v>
      </c>
      <c r="O26" s="35">
        <v>-1874.6630635627453</v>
      </c>
      <c r="P26" s="35">
        <v>-1379.0841092962908</v>
      </c>
      <c r="Q26" s="35">
        <v>-1489.5084136714788</v>
      </c>
      <c r="R26" s="39">
        <v>-1834.319504439547</v>
      </c>
      <c r="S26" s="35">
        <v>-2359.7909003018549</v>
      </c>
      <c r="T26" s="35">
        <v>-1267.1978862004787</v>
      </c>
      <c r="U26" s="35">
        <v>-1172.2770455504572</v>
      </c>
      <c r="V26" s="39">
        <v>-1943.8655570467881</v>
      </c>
      <c r="W26" s="35">
        <v>-3132.241497453464</v>
      </c>
      <c r="X26" s="35">
        <v>-2542.4652809022468</v>
      </c>
      <c r="Y26" s="35">
        <v>-3250.0334234732613</v>
      </c>
      <c r="Z26" s="39">
        <v>-3645.9834710272753</v>
      </c>
      <c r="AA26" s="35">
        <v>-3671.2339461091487</v>
      </c>
      <c r="AB26" s="35">
        <v>-3660.2166845890392</v>
      </c>
      <c r="AC26" s="35">
        <v>-3838.009303178022</v>
      </c>
      <c r="AD26" s="39">
        <v>-3054.6834202718774</v>
      </c>
      <c r="AE26" s="35">
        <v>-3759.0905919610614</v>
      </c>
      <c r="AF26" s="35">
        <v>-3195.7359870418004</v>
      </c>
      <c r="AG26" s="35">
        <v>-3731.3284952435506</v>
      </c>
      <c r="AH26" s="39">
        <v>-3598.9727164438964</v>
      </c>
      <c r="AI26" s="35">
        <v>-2982.6037523210525</v>
      </c>
      <c r="AJ26" s="35">
        <v>-2909.168107321776</v>
      </c>
      <c r="AK26" s="35">
        <v>-5386.831892678224</v>
      </c>
      <c r="AL26" s="39">
        <v>-6851.1081149156889</v>
      </c>
      <c r="AM26" s="35">
        <v>-7982.8918850843111</v>
      </c>
      <c r="AN26" s="35">
        <v>-8964</v>
      </c>
      <c r="AO26" s="35">
        <v>-10569</v>
      </c>
      <c r="AP26" s="39">
        <v>-12012</v>
      </c>
      <c r="AQ26" s="35">
        <v>-11738</v>
      </c>
      <c r="AR26" s="35">
        <v>-9028</v>
      </c>
      <c r="AS26" s="35">
        <v>-7278</v>
      </c>
      <c r="AT26" s="35">
        <v>-7740</v>
      </c>
      <c r="AU26" s="35">
        <v>-6368</v>
      </c>
      <c r="AV26" s="35">
        <v>-6179</v>
      </c>
      <c r="AW26" s="35">
        <v>-4063</v>
      </c>
    </row>
    <row r="27" spans="2:49" ht="15" customHeight="1">
      <c r="B27" s="50" t="s">
        <v>209</v>
      </c>
      <c r="C27" s="34"/>
      <c r="D27" s="35">
        <v>32.610192837465569</v>
      </c>
      <c r="E27" s="35">
        <v>439.20151144494179</v>
      </c>
      <c r="F27" s="39">
        <v>-372.33737295077276</v>
      </c>
      <c r="G27" s="35">
        <v>36.30167427698872</v>
      </c>
      <c r="H27" s="35">
        <v>58.085232459441713</v>
      </c>
      <c r="I27" s="35">
        <v>21.107399136455427</v>
      </c>
      <c r="J27" s="39">
        <v>55.521689839371945</v>
      </c>
      <c r="K27" s="35">
        <v>88.654106051245918</v>
      </c>
      <c r="L27" s="35">
        <v>28.357167274384679</v>
      </c>
      <c r="M27" s="35">
        <v>39.050809297516111</v>
      </c>
      <c r="N27" s="39">
        <v>52.157272770388204</v>
      </c>
      <c r="O27" s="35">
        <v>343.09858031919129</v>
      </c>
      <c r="P27" s="35">
        <v>50.241184551976794</v>
      </c>
      <c r="Q27" s="35">
        <v>30.15662024472433</v>
      </c>
      <c r="R27" s="39">
        <v>637.94307370568481</v>
      </c>
      <c r="S27" s="35">
        <v>1149.3926521699543</v>
      </c>
      <c r="T27" s="35">
        <v>283.4153150757777</v>
      </c>
      <c r="U27" s="35">
        <v>-162.59894183921909</v>
      </c>
      <c r="V27" s="39">
        <v>120.2718933919456</v>
      </c>
      <c r="W27" s="35">
        <v>985.91053307843708</v>
      </c>
      <c r="X27" s="35">
        <v>608.94147994840876</v>
      </c>
      <c r="Y27" s="35">
        <v>1730.0975368576919</v>
      </c>
      <c r="Z27" s="39">
        <v>671.31455904867744</v>
      </c>
      <c r="AA27" s="35">
        <v>842.51292875806985</v>
      </c>
      <c r="AB27" s="35">
        <v>732.18008565443597</v>
      </c>
      <c r="AC27" s="35">
        <v>588.61689456612658</v>
      </c>
      <c r="AD27" s="39">
        <v>589.36676853882204</v>
      </c>
      <c r="AE27" s="35">
        <v>440.83625124061541</v>
      </c>
      <c r="AF27" s="35">
        <v>2.9902262673568756</v>
      </c>
      <c r="AG27" s="35">
        <v>90.747542975954957</v>
      </c>
      <c r="AH27" s="39">
        <v>150.84606524472804</v>
      </c>
      <c r="AI27" s="35">
        <v>769.76441098545456</v>
      </c>
      <c r="AJ27" s="35">
        <v>516.53576885468965</v>
      </c>
      <c r="AK27" s="35">
        <v>472.46423114531035</v>
      </c>
      <c r="AL27" s="39">
        <v>1967.1628998021602</v>
      </c>
      <c r="AM27" s="35">
        <v>365.83710019783985</v>
      </c>
      <c r="AN27" s="35">
        <v>479</v>
      </c>
      <c r="AO27" s="35">
        <v>428</v>
      </c>
      <c r="AP27" s="39">
        <v>457</v>
      </c>
      <c r="AQ27" s="35">
        <v>185</v>
      </c>
      <c r="AR27" s="35">
        <v>369</v>
      </c>
      <c r="AS27" s="35">
        <v>141</v>
      </c>
      <c r="AT27" s="35">
        <v>249</v>
      </c>
      <c r="AU27" s="35">
        <v>86</v>
      </c>
      <c r="AV27" s="35">
        <v>129</v>
      </c>
      <c r="AW27" s="35">
        <v>237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9">
        <v>0</v>
      </c>
      <c r="G28" s="35">
        <v>0</v>
      </c>
      <c r="H28" s="35">
        <v>0</v>
      </c>
      <c r="I28" s="35">
        <v>0</v>
      </c>
      <c r="J28" s="39">
        <v>0</v>
      </c>
      <c r="K28" s="35">
        <v>0</v>
      </c>
      <c r="L28" s="35">
        <v>0</v>
      </c>
      <c r="M28" s="35">
        <v>0</v>
      </c>
      <c r="N28" s="39">
        <v>0</v>
      </c>
      <c r="O28" s="35">
        <v>0</v>
      </c>
      <c r="P28" s="35">
        <v>0</v>
      </c>
      <c r="Q28" s="35">
        <v>0</v>
      </c>
      <c r="R28" s="39">
        <v>0</v>
      </c>
      <c r="S28" s="35">
        <v>0</v>
      </c>
      <c r="T28" s="35">
        <v>0</v>
      </c>
      <c r="U28" s="35">
        <v>0</v>
      </c>
      <c r="V28" s="39">
        <v>0</v>
      </c>
      <c r="W28" s="35">
        <v>-827.03309379432903</v>
      </c>
      <c r="X28" s="35">
        <v>546.37661597528415</v>
      </c>
      <c r="Y28" s="35">
        <v>357.5887353240422</v>
      </c>
      <c r="Z28" s="39">
        <v>-338.78200217050812</v>
      </c>
      <c r="AA28" s="35">
        <v>-113.37445891317293</v>
      </c>
      <c r="AB28" s="35">
        <v>21.013308138414583</v>
      </c>
      <c r="AC28" s="35">
        <v>-22.686510251394697</v>
      </c>
      <c r="AD28" s="39">
        <v>21.584112100263653</v>
      </c>
      <c r="AE28" s="35">
        <v>-6327.910909987284</v>
      </c>
      <c r="AF28" s="35">
        <v>-149.06954402086586</v>
      </c>
      <c r="AG28" s="35">
        <v>-229.43704603930843</v>
      </c>
      <c r="AH28" s="39">
        <v>-234.96778383370929</v>
      </c>
      <c r="AI28" s="35">
        <v>-135.67968533822875</v>
      </c>
      <c r="AJ28" s="35">
        <v>-159.95414969274407</v>
      </c>
      <c r="AK28" s="35">
        <v>-229.04585030725593</v>
      </c>
      <c r="AL28" s="39">
        <v>-343.59304891194006</v>
      </c>
      <c r="AM28" s="35">
        <v>-361.40695108805994</v>
      </c>
      <c r="AN28" s="35">
        <v>-132</v>
      </c>
      <c r="AO28" s="35">
        <v>-675</v>
      </c>
      <c r="AP28" s="39">
        <v>-2273</v>
      </c>
      <c r="AQ28" s="35">
        <v>-23340</v>
      </c>
      <c r="AR28" s="35">
        <v>-450</v>
      </c>
      <c r="AS28" s="35">
        <v>-403</v>
      </c>
      <c r="AT28" s="35">
        <v>-333</v>
      </c>
      <c r="AU28" s="35">
        <v>-3145</v>
      </c>
      <c r="AV28" s="35">
        <v>-283</v>
      </c>
      <c r="AW28" s="35">
        <v>-9</v>
      </c>
    </row>
    <row r="29" spans="2:49" ht="15" customHeight="1">
      <c r="B29" s="50" t="s">
        <v>211</v>
      </c>
      <c r="C29" s="34"/>
      <c r="D29" s="35">
        <v>6937.019718718283</v>
      </c>
      <c r="E29" s="35">
        <v>7856.290828156717</v>
      </c>
      <c r="F29" s="39">
        <v>9268.1570487699682</v>
      </c>
      <c r="G29" s="35">
        <v>5965.3854408987208</v>
      </c>
      <c r="H29" s="35">
        <v>5509.4120850082481</v>
      </c>
      <c r="I29" s="35">
        <v>3506.3343362596452</v>
      </c>
      <c r="J29" s="39">
        <v>8742.2222603599112</v>
      </c>
      <c r="K29" s="35">
        <v>8869.2825140692112</v>
      </c>
      <c r="L29" s="35">
        <v>4038.4728236098449</v>
      </c>
      <c r="M29" s="35">
        <v>8605.2808913966055</v>
      </c>
      <c r="N29" s="39">
        <v>6396.5849143090873</v>
      </c>
      <c r="O29" s="35">
        <v>4082.0781444776294</v>
      </c>
      <c r="P29" s="35">
        <v>184.61456266218897</v>
      </c>
      <c r="Q29" s="35">
        <v>3046.2744340328782</v>
      </c>
      <c r="R29" s="39">
        <v>2649.174933318392</v>
      </c>
      <c r="S29" s="35">
        <v>-247.79591897480805</v>
      </c>
      <c r="T29" s="35">
        <v>-116.38028449880352</v>
      </c>
      <c r="U29" s="35">
        <v>658.60479531239775</v>
      </c>
      <c r="V29" s="39">
        <v>679.16714750503058</v>
      </c>
      <c r="W29" s="35">
        <v>2539.0282883696582</v>
      </c>
      <c r="X29" s="35">
        <v>652.02465580851253</v>
      </c>
      <c r="Y29" s="35">
        <v>1423.9981471825292</v>
      </c>
      <c r="Z29" s="39">
        <v>1441.7070213145648</v>
      </c>
      <c r="AA29" s="35">
        <v>1455.1417977962601</v>
      </c>
      <c r="AB29" s="35">
        <v>1498.4702789052644</v>
      </c>
      <c r="AC29" s="35">
        <v>311.68238203932151</v>
      </c>
      <c r="AD29" s="39">
        <v>707.75182949713098</v>
      </c>
      <c r="AE29" s="35">
        <v>750.09550955828308</v>
      </c>
      <c r="AF29" s="35">
        <v>724.17730467962122</v>
      </c>
      <c r="AG29" s="35">
        <v>1151.586401476111</v>
      </c>
      <c r="AH29" s="39">
        <v>-74.858082145754224</v>
      </c>
      <c r="AI29" s="35">
        <v>681.2411849407024</v>
      </c>
      <c r="AJ29" s="35">
        <v>-294.09647611101531</v>
      </c>
      <c r="AK29" s="35">
        <v>-389.90352388898469</v>
      </c>
      <c r="AL29" s="39">
        <v>326.47624731758879</v>
      </c>
      <c r="AM29" s="35">
        <v>301.52375268241121</v>
      </c>
      <c r="AN29" s="35">
        <v>120</v>
      </c>
      <c r="AO29" s="35">
        <v>342</v>
      </c>
      <c r="AP29" s="39">
        <v>-14</v>
      </c>
      <c r="AQ29" s="35">
        <v>-259</v>
      </c>
      <c r="AR29" s="35">
        <v>209</v>
      </c>
      <c r="AS29" s="35">
        <v>-965</v>
      </c>
      <c r="AT29" s="35">
        <v>95</v>
      </c>
      <c r="AU29" s="35">
        <v>378</v>
      </c>
      <c r="AV29" s="35">
        <v>188</v>
      </c>
      <c r="AW29" s="35">
        <v>693</v>
      </c>
    </row>
    <row r="30" spans="2:49" ht="15" customHeight="1" outlineLevel="1">
      <c r="B30" s="50" t="s">
        <v>212</v>
      </c>
      <c r="C30" s="38"/>
      <c r="D30" s="35">
        <v>-89.031462954907923</v>
      </c>
      <c r="E30" s="35">
        <v>-992.38491435990682</v>
      </c>
      <c r="F30" s="39">
        <v>-346.28012476113099</v>
      </c>
      <c r="G30" s="35">
        <v>-187.15057530552826</v>
      </c>
      <c r="H30" s="35">
        <v>187.58347880399097</v>
      </c>
      <c r="I30" s="35">
        <v>-2878.2892418106094</v>
      </c>
      <c r="J30" s="39">
        <v>-198.7953934602192</v>
      </c>
      <c r="K30" s="35">
        <v>-2548.4372021047448</v>
      </c>
      <c r="L30" s="35">
        <v>1621.524612579763</v>
      </c>
      <c r="M30" s="35">
        <v>1601.2916885061063</v>
      </c>
      <c r="N30" s="39">
        <v>-289.56772306444054</v>
      </c>
      <c r="O30" s="35">
        <v>-1147.0095307823372</v>
      </c>
      <c r="P30" s="35">
        <v>573.25904442069907</v>
      </c>
      <c r="Q30" s="35">
        <v>641.6101226755078</v>
      </c>
      <c r="R30" s="39">
        <v>2794.8212770491491</v>
      </c>
      <c r="S30" s="35">
        <v>502.29481709757056</v>
      </c>
      <c r="T30" s="35">
        <v>-424.03616059558624</v>
      </c>
      <c r="U30" s="35">
        <v>2749.6634798377354</v>
      </c>
      <c r="V30" s="39">
        <v>1579.4848625384484</v>
      </c>
      <c r="W30" s="35">
        <v>-76.26461899903552</v>
      </c>
      <c r="X30" s="35">
        <v>3258.3220852455088</v>
      </c>
      <c r="Y30" s="35">
        <v>-1011.125816644043</v>
      </c>
      <c r="Z30" s="39">
        <v>2182.3947498427997</v>
      </c>
      <c r="AA30" s="35">
        <v>4272.6436184272425</v>
      </c>
      <c r="AB30" s="35">
        <v>4127.9881152916178</v>
      </c>
      <c r="AC30" s="35">
        <v>-202.42237381597351</v>
      </c>
      <c r="AD30" s="39">
        <v>-63.017444090869049</v>
      </c>
      <c r="AE30" s="35">
        <v>1300.4517026152248</v>
      </c>
      <c r="AF30" s="35">
        <v>-89.973230158102339</v>
      </c>
      <c r="AG30" s="35">
        <v>-429.58167515830627</v>
      </c>
      <c r="AH30" s="39">
        <v>-29.522190411902443</v>
      </c>
      <c r="AI30" s="35">
        <v>1447.1243657254317</v>
      </c>
      <c r="AJ30" s="35">
        <v>-467.73324204168426</v>
      </c>
      <c r="AK30" s="35">
        <v>1439.7332420416842</v>
      </c>
      <c r="AL30" s="39">
        <v>-479.019206326215</v>
      </c>
      <c r="AM30" s="35">
        <v>-1890.980793673785</v>
      </c>
      <c r="AN30" s="35">
        <v>1427</v>
      </c>
      <c r="AO30" s="35">
        <v>-1605</v>
      </c>
      <c r="AP30" s="39">
        <v>-909</v>
      </c>
      <c r="AQ30" s="35">
        <v>-1209</v>
      </c>
      <c r="AR30" s="35">
        <v>-517</v>
      </c>
      <c r="AS30" s="35">
        <v>-46</v>
      </c>
      <c r="AT30" s="35">
        <v>155</v>
      </c>
      <c r="AU30" s="35">
        <v>115</v>
      </c>
      <c r="AV30" s="35">
        <v>-883</v>
      </c>
      <c r="AW30" s="35">
        <v>173</v>
      </c>
    </row>
    <row r="31" spans="2:49" ht="15" customHeight="1" outlineLevel="1">
      <c r="B31" s="37" t="s">
        <v>44</v>
      </c>
      <c r="C31" s="38"/>
      <c r="D31" s="39">
        <v>-127.40503117297375</v>
      </c>
      <c r="E31" s="39">
        <v>-1071.9728623455446</v>
      </c>
      <c r="F31" s="39">
        <v>-429.1062205961307</v>
      </c>
      <c r="G31" s="39">
        <v>-257.03336901566377</v>
      </c>
      <c r="H31" s="39">
        <v>193.93987924600825</v>
      </c>
      <c r="I31" s="39">
        <v>-2863.1829109836058</v>
      </c>
      <c r="J31" s="39">
        <v>-331.05077335085662</v>
      </c>
      <c r="K31" s="39">
        <v>-2661.6914339745481</v>
      </c>
      <c r="L31" s="39">
        <v>1536.1995783956245</v>
      </c>
      <c r="M31" s="39">
        <v>1508.8922638126478</v>
      </c>
      <c r="N31" s="39">
        <v>-368.22710286760002</v>
      </c>
      <c r="O31" s="39">
        <v>-1194.5590815839751</v>
      </c>
      <c r="P31" s="39">
        <v>542.04548923828418</v>
      </c>
      <c r="Q31" s="39">
        <v>784.03467813080704</v>
      </c>
      <c r="R31" s="39">
        <v>2725.4722001826026</v>
      </c>
      <c r="S31" s="39">
        <v>710.82834256038814</v>
      </c>
      <c r="T31" s="39">
        <v>-891.81733581494279</v>
      </c>
      <c r="U31" s="39">
        <v>2503.1916349338348</v>
      </c>
      <c r="V31" s="39">
        <v>1583.1255339202723</v>
      </c>
      <c r="W31" s="39">
        <v>-127.78068602664734</v>
      </c>
      <c r="X31" s="39">
        <v>3249.6475599148148</v>
      </c>
      <c r="Y31" s="39">
        <v>-1077.8670016857486</v>
      </c>
      <c r="Z31" s="39">
        <v>2155.4950851331846</v>
      </c>
      <c r="AA31" s="39">
        <v>4242.3350010149079</v>
      </c>
      <c r="AB31" s="39">
        <v>4121.0499816632382</v>
      </c>
      <c r="AC31" s="39">
        <v>-317.15467862801734</v>
      </c>
      <c r="AD31" s="39">
        <v>-63.488107042676802</v>
      </c>
      <c r="AE31" s="39">
        <v>1241.5928040074559</v>
      </c>
      <c r="AF31" s="39">
        <v>-115.97963940300946</v>
      </c>
      <c r="AG31" s="39">
        <v>-492.52420346775619</v>
      </c>
      <c r="AH31" s="39">
        <v>-72.334400999080117</v>
      </c>
      <c r="AI31" s="39">
        <v>1368.4755615513932</v>
      </c>
      <c r="AJ31" s="39">
        <v>-612.36479094154652</v>
      </c>
      <c r="AK31" s="39">
        <v>986.36479094154652</v>
      </c>
      <c r="AL31" s="39">
        <v>-532.19609335052871</v>
      </c>
      <c r="AM31" s="39">
        <v>-1957.8039066494714</v>
      </c>
      <c r="AN31" s="39">
        <v>1370</v>
      </c>
      <c r="AO31" s="39">
        <v>-2157</v>
      </c>
      <c r="AP31" s="39">
        <v>-931</v>
      </c>
      <c r="AQ31" s="39">
        <v>-1395</v>
      </c>
      <c r="AR31" s="39">
        <v>-548</v>
      </c>
      <c r="AS31" s="39">
        <v>-146</v>
      </c>
      <c r="AT31" s="39">
        <v>247</v>
      </c>
      <c r="AU31" s="39">
        <v>257</v>
      </c>
      <c r="AV31" s="39">
        <v>-680</v>
      </c>
      <c r="AW31" s="39">
        <v>215</v>
      </c>
    </row>
    <row r="32" spans="2:49" ht="15" customHeight="1">
      <c r="B32" s="37" t="s">
        <v>213</v>
      </c>
      <c r="C32" s="34"/>
      <c r="D32" s="39">
        <v>38.373568218065827</v>
      </c>
      <c r="E32" s="39">
        <v>79.587947985637854</v>
      </c>
      <c r="F32" s="39">
        <v>82.826095834999776</v>
      </c>
      <c r="G32" s="39">
        <v>69.882793710135445</v>
      </c>
      <c r="H32" s="39">
        <v>-6.3564004420172644</v>
      </c>
      <c r="I32" s="39">
        <v>-15.106330827003557</v>
      </c>
      <c r="J32" s="39">
        <v>132.25537989063739</v>
      </c>
      <c r="K32" s="39">
        <v>113.25423186980345</v>
      </c>
      <c r="L32" s="39">
        <v>85.325034184138559</v>
      </c>
      <c r="M32" s="39">
        <v>92.399424693458315</v>
      </c>
      <c r="N32" s="39">
        <v>78.659379803159766</v>
      </c>
      <c r="O32" s="39">
        <v>47.549550801637679</v>
      </c>
      <c r="P32" s="39">
        <v>31.2135551824149</v>
      </c>
      <c r="Q32" s="39">
        <v>-142.4245554552993</v>
      </c>
      <c r="R32" s="39">
        <v>69.349076866546454</v>
      </c>
      <c r="S32" s="39">
        <v>-208.53352546281707</v>
      </c>
      <c r="T32" s="39">
        <v>467.78117521935656</v>
      </c>
      <c r="U32" s="39">
        <v>246.47184490390043</v>
      </c>
      <c r="V32" s="39">
        <v>-3.6406713818237222</v>
      </c>
      <c r="W32" s="39">
        <v>51.516067027611598</v>
      </c>
      <c r="X32" s="39">
        <v>8.6745253306937826</v>
      </c>
      <c r="Y32" s="39">
        <v>66.74118504170572</v>
      </c>
      <c r="Z32" s="39">
        <v>26.899664709615521</v>
      </c>
      <c r="AA32" s="39">
        <v>30.308617412334385</v>
      </c>
      <c r="AB32" s="39">
        <v>6.9381336283790924</v>
      </c>
      <c r="AC32" s="39">
        <v>114.73230481204409</v>
      </c>
      <c r="AD32" s="39">
        <v>0.47066295180766815</v>
      </c>
      <c r="AE32" s="39">
        <v>58.858898607769149</v>
      </c>
      <c r="AF32" s="39">
        <v>26.006409244907122</v>
      </c>
      <c r="AG32" s="39">
        <v>62.94252830944987</v>
      </c>
      <c r="AH32" s="39">
        <v>42.81221058717766</v>
      </c>
      <c r="AI32" s="39">
        <v>78.648804174038531</v>
      </c>
      <c r="AJ32" s="39">
        <v>144.63154889986225</v>
      </c>
      <c r="AK32" s="39">
        <v>453.36845110013775</v>
      </c>
      <c r="AL32" s="39">
        <v>53.176887024313601</v>
      </c>
      <c r="AM32" s="39">
        <v>66.823112975686399</v>
      </c>
      <c r="AN32" s="39">
        <v>57</v>
      </c>
      <c r="AO32" s="39">
        <v>552</v>
      </c>
      <c r="AP32" s="39">
        <v>22</v>
      </c>
      <c r="AQ32" s="39">
        <v>186</v>
      </c>
      <c r="AR32" s="39">
        <v>31</v>
      </c>
      <c r="AS32" s="39">
        <v>100</v>
      </c>
      <c r="AT32" s="39">
        <v>-92</v>
      </c>
      <c r="AU32" s="39">
        <v>-142</v>
      </c>
      <c r="AV32" s="39">
        <v>-203</v>
      </c>
      <c r="AW32" s="39">
        <v>-42</v>
      </c>
    </row>
    <row r="33" spans="2:49" ht="15" customHeight="1" outlineLevel="1">
      <c r="B33" s="50" t="s">
        <v>214</v>
      </c>
      <c r="C33" s="38"/>
      <c r="D33" s="35">
        <v>-22.861389009714372</v>
      </c>
      <c r="E33" s="35">
        <v>-247.48366307361894</v>
      </c>
      <c r="F33" s="39">
        <v>878.29066765025368</v>
      </c>
      <c r="G33" s="35">
        <v>-1079.3451423393328</v>
      </c>
      <c r="H33" s="35">
        <v>-357.60638042311945</v>
      </c>
      <c r="I33" s="35">
        <v>851.07207451197178</v>
      </c>
      <c r="J33" s="39">
        <v>1016.7174652535243</v>
      </c>
      <c r="K33" s="35">
        <v>-1869.8946640105614</v>
      </c>
      <c r="L33" s="35">
        <v>243.90382862351871</v>
      </c>
      <c r="M33" s="35">
        <v>-17.512422792589547</v>
      </c>
      <c r="N33" s="39">
        <v>1177.3138220530784</v>
      </c>
      <c r="O33" s="35">
        <v>14.286113339746407</v>
      </c>
      <c r="P33" s="35">
        <v>-40.946420393833009</v>
      </c>
      <c r="Q33" s="35">
        <v>-378.08726566783889</v>
      </c>
      <c r="R33" s="39">
        <v>-133.74069299130736</v>
      </c>
      <c r="S33" s="35">
        <v>7782.9764973638803</v>
      </c>
      <c r="T33" s="35">
        <v>-513.86931667109809</v>
      </c>
      <c r="U33" s="35">
        <v>337.42873013782366</v>
      </c>
      <c r="V33" s="39">
        <v>34.476173042838923</v>
      </c>
      <c r="W33" s="35">
        <v>507.8090612745699</v>
      </c>
      <c r="X33" s="35">
        <v>-1328.8745913194757</v>
      </c>
      <c r="Y33" s="35">
        <v>1023.123499293119</v>
      </c>
      <c r="Z33" s="39">
        <v>-150.4842363982259</v>
      </c>
      <c r="AA33" s="35">
        <v>-636.97120490306474</v>
      </c>
      <c r="AB33" s="35">
        <v>197.42290789972591</v>
      </c>
      <c r="AC33" s="35">
        <v>398.03419468956963</v>
      </c>
      <c r="AD33" s="39">
        <v>4978.0511307096922</v>
      </c>
      <c r="AE33" s="35">
        <v>29.491766701012239</v>
      </c>
      <c r="AF33" s="35">
        <v>220.9578415370591</v>
      </c>
      <c r="AG33" s="35">
        <v>216.53137734171537</v>
      </c>
      <c r="AH33" s="39">
        <v>573.44880036800691</v>
      </c>
      <c r="AI33" s="35">
        <v>17545.549944585673</v>
      </c>
      <c r="AJ33" s="35">
        <v>-64.088023882924389</v>
      </c>
      <c r="AK33" s="35">
        <v>1581.0880238829243</v>
      </c>
      <c r="AL33" s="39">
        <v>16676.987559545312</v>
      </c>
      <c r="AM33" s="35">
        <v>-638.98755954531225</v>
      </c>
      <c r="AN33" s="35">
        <v>156</v>
      </c>
      <c r="AO33" s="35">
        <v>493</v>
      </c>
      <c r="AP33" s="39">
        <v>-277</v>
      </c>
      <c r="AQ33" s="35">
        <v>-243</v>
      </c>
      <c r="AR33" s="35">
        <v>230</v>
      </c>
      <c r="AS33" s="35">
        <v>923</v>
      </c>
      <c r="AT33" s="35">
        <v>595</v>
      </c>
      <c r="AU33" s="35">
        <v>-1580</v>
      </c>
      <c r="AV33" s="35">
        <v>-48</v>
      </c>
      <c r="AW33" s="35">
        <v>293</v>
      </c>
    </row>
    <row r="34" spans="2:49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</row>
    <row r="36" spans="2:49" ht="15" customHeight="1">
      <c r="B36" s="37" t="s">
        <v>217</v>
      </c>
      <c r="C36" s="42"/>
      <c r="D36" s="39">
        <v>-22.861389009714372</v>
      </c>
      <c r="E36" s="39">
        <v>-247.48366307361894</v>
      </c>
      <c r="F36" s="39">
        <v>878.29066765025368</v>
      </c>
      <c r="G36" s="39">
        <v>-1079.3451423393328</v>
      </c>
      <c r="H36" s="39">
        <v>-357.60638042311945</v>
      </c>
      <c r="I36" s="39">
        <v>851.07207451197178</v>
      </c>
      <c r="J36" s="39">
        <v>1016.7174652535243</v>
      </c>
      <c r="K36" s="39">
        <v>-1869.8946640105614</v>
      </c>
      <c r="L36" s="39">
        <v>243.90382862351871</v>
      </c>
      <c r="M36" s="39">
        <v>-17.512422792589547</v>
      </c>
      <c r="N36" s="39">
        <v>1177.3138220530784</v>
      </c>
      <c r="O36" s="39">
        <v>14.286113339746407</v>
      </c>
      <c r="P36" s="39">
        <v>-40.946420393833009</v>
      </c>
      <c r="Q36" s="39">
        <v>-378.08726566783889</v>
      </c>
      <c r="R36" s="39">
        <v>-133.74069299130736</v>
      </c>
      <c r="S36" s="39">
        <v>7782.9764973638803</v>
      </c>
      <c r="T36" s="39">
        <v>-513.86931667109809</v>
      </c>
      <c r="U36" s="39">
        <v>337.42873013782366</v>
      </c>
      <c r="V36" s="39">
        <v>34.476173042838923</v>
      </c>
      <c r="W36" s="39">
        <v>507.8090612745699</v>
      </c>
      <c r="X36" s="39">
        <v>-1328.8745913194757</v>
      </c>
      <c r="Y36" s="39">
        <v>1023.123499293119</v>
      </c>
      <c r="Z36" s="39">
        <v>-150.4842363982259</v>
      </c>
      <c r="AA36" s="39">
        <v>-636.97120490306474</v>
      </c>
      <c r="AB36" s="39">
        <v>197.42290789972591</v>
      </c>
      <c r="AC36" s="39">
        <v>398.03419468956963</v>
      </c>
      <c r="AD36" s="39">
        <v>4978.0511307096922</v>
      </c>
      <c r="AE36" s="39">
        <v>29.491766701012239</v>
      </c>
      <c r="AF36" s="39">
        <v>220.9578415370591</v>
      </c>
      <c r="AG36" s="39">
        <v>216.53137734171537</v>
      </c>
      <c r="AH36" s="39">
        <v>573.44880036800691</v>
      </c>
      <c r="AI36" s="39">
        <v>17545.549944585673</v>
      </c>
      <c r="AJ36" s="39">
        <v>-64.088023882924389</v>
      </c>
      <c r="AK36" s="39">
        <v>1581.0880238829243</v>
      </c>
      <c r="AL36" s="39">
        <v>16676.987559545312</v>
      </c>
      <c r="AM36" s="39">
        <v>-638.98755954531225</v>
      </c>
      <c r="AN36" s="39">
        <v>156</v>
      </c>
      <c r="AO36" s="39">
        <v>493</v>
      </c>
      <c r="AP36" s="39">
        <v>-277</v>
      </c>
      <c r="AQ36" s="39">
        <v>-243</v>
      </c>
      <c r="AR36" s="39">
        <v>230</v>
      </c>
      <c r="AS36" s="39">
        <v>923</v>
      </c>
      <c r="AT36" s="39">
        <v>595</v>
      </c>
      <c r="AU36" s="39">
        <v>-1580</v>
      </c>
      <c r="AV36" s="39">
        <v>-48</v>
      </c>
      <c r="AW36" s="39">
        <v>293</v>
      </c>
    </row>
    <row r="37" spans="2:49" ht="10" customHeight="1">
      <c r="B37" s="41" t="s">
        <v>218</v>
      </c>
      <c r="C37" s="34"/>
      <c r="D37" s="43">
        <v>5004.2192257503266</v>
      </c>
      <c r="E37" s="43">
        <v>5463.4999582774526</v>
      </c>
      <c r="F37" s="43">
        <v>8971.1339673113416</v>
      </c>
      <c r="G37" s="43">
        <v>3087.6458408613908</v>
      </c>
      <c r="H37" s="43">
        <v>3792.7435499111166</v>
      </c>
      <c r="I37" s="43">
        <v>529.31657600872541</v>
      </c>
      <c r="J37" s="43">
        <v>8571.8309161505458</v>
      </c>
      <c r="K37" s="43">
        <v>2665.4766519534169</v>
      </c>
      <c r="L37" s="43">
        <v>4531.1901777575204</v>
      </c>
      <c r="M37" s="43">
        <v>9500.6102774666851</v>
      </c>
      <c r="N37" s="43">
        <v>5002.4269731624554</v>
      </c>
      <c r="O37" s="43">
        <v>1417.7902437914818</v>
      </c>
      <c r="P37" s="43">
        <v>-611.91573805525888</v>
      </c>
      <c r="Q37" s="43">
        <v>1850.4454976137922</v>
      </c>
      <c r="R37" s="43">
        <v>4113.8790866423715</v>
      </c>
      <c r="S37" s="43">
        <v>6827.077147354742</v>
      </c>
      <c r="T37" s="43">
        <v>-2038.0683328901891</v>
      </c>
      <c r="U37" s="43">
        <v>2410.8210178982808</v>
      </c>
      <c r="V37" s="43">
        <v>469.53451943147491</v>
      </c>
      <c r="W37" s="43">
        <v>-2.7913275241636484</v>
      </c>
      <c r="X37" s="43">
        <v>1194.3249647559919</v>
      </c>
      <c r="Y37" s="43">
        <v>273.64867854007798</v>
      </c>
      <c r="Z37" s="43">
        <v>160.16662061003308</v>
      </c>
      <c r="AA37" s="43">
        <v>2148.7187350561858</v>
      </c>
      <c r="AB37" s="43">
        <v>2916.8580113004195</v>
      </c>
      <c r="AC37" s="43">
        <v>-2764.7847159503722</v>
      </c>
      <c r="AD37" s="43">
        <v>3179.0529764831626</v>
      </c>
      <c r="AE37" s="43">
        <v>-7566.12627183321</v>
      </c>
      <c r="AF37" s="43">
        <v>-2486.6533887367318</v>
      </c>
      <c r="AG37" s="43">
        <v>-2931.4818946473838</v>
      </c>
      <c r="AH37" s="43">
        <v>-3214.0259072225272</v>
      </c>
      <c r="AI37" s="43">
        <v>17325.396468577979</v>
      </c>
      <c r="AJ37" s="43">
        <v>-3378.5042301954545</v>
      </c>
      <c r="AK37" s="43">
        <v>-2512.4957698045455</v>
      </c>
      <c r="AL37" s="43">
        <v>11296.906336511218</v>
      </c>
      <c r="AM37" s="43">
        <v>-10206.906336511218</v>
      </c>
      <c r="AN37" s="43">
        <v>-6914</v>
      </c>
      <c r="AO37" s="43">
        <v>-11586</v>
      </c>
      <c r="AP37" s="43">
        <v>-15028</v>
      </c>
      <c r="AQ37" s="43">
        <v>-36604</v>
      </c>
      <c r="AR37" s="43">
        <v>-9187</v>
      </c>
      <c r="AS37" s="43">
        <v>-7628</v>
      </c>
      <c r="AT37" s="43">
        <v>-6979</v>
      </c>
      <c r="AU37" s="43">
        <v>-10514</v>
      </c>
      <c r="AV37" s="43">
        <v>-7076</v>
      </c>
      <c r="AW37" s="43">
        <v>-2676</v>
      </c>
    </row>
    <row r="38" spans="2:49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2:49" ht="15" customHeight="1">
      <c r="B39" s="52" t="s">
        <v>219</v>
      </c>
      <c r="C39" s="38"/>
      <c r="D39" s="43">
        <v>13235.830795998245</v>
      </c>
      <c r="E39" s="43">
        <v>16065.959568585113</v>
      </c>
      <c r="F39" s="43">
        <v>11964.098193658996</v>
      </c>
      <c r="G39" s="43">
        <v>7414.5461100602261</v>
      </c>
      <c r="H39" s="43">
        <v>4921.3929949872545</v>
      </c>
      <c r="I39" s="43">
        <v>5109.2222731962283</v>
      </c>
      <c r="J39" s="43">
        <v>12696.142873968143</v>
      </c>
      <c r="K39" s="43">
        <v>8416.2151323008802</v>
      </c>
      <c r="L39" s="43">
        <v>3246.9262762078615</v>
      </c>
      <c r="M39" s="43">
        <v>861.62440010453793</v>
      </c>
      <c r="N39" s="43">
        <v>693.00578395297271</v>
      </c>
      <c r="O39" s="43">
        <v>2081.4082101544991</v>
      </c>
      <c r="P39" s="43">
        <v>-319.56342543124276</v>
      </c>
      <c r="Q39" s="43">
        <v>-12878.145861734101</v>
      </c>
      <c r="R39" s="43">
        <v>9639.0359114159291</v>
      </c>
      <c r="S39" s="43">
        <v>13551.687883249895</v>
      </c>
      <c r="T39" s="43">
        <v>-7281.7917442169964</v>
      </c>
      <c r="U39" s="43">
        <v>-2549.9967899402272</v>
      </c>
      <c r="V39" s="43">
        <v>-3871.261283775928</v>
      </c>
      <c r="W39" s="43">
        <v>15299.964908890415</v>
      </c>
      <c r="X39" s="43">
        <v>2950.6523890938629</v>
      </c>
      <c r="Y39" s="43">
        <v>2075.7368905388998</v>
      </c>
      <c r="Z39" s="43">
        <v>2896.7994642615877</v>
      </c>
      <c r="AA39" s="43">
        <v>488.14933733153703</v>
      </c>
      <c r="AB39" s="43">
        <v>-6047.7675768745485</v>
      </c>
      <c r="AC39" s="43">
        <v>-1276.2953188361189</v>
      </c>
      <c r="AD39" s="43">
        <v>-2691.8713156617705</v>
      </c>
      <c r="AE39" s="43">
        <v>11018.934211372438</v>
      </c>
      <c r="AF39" s="43">
        <v>424.18830749742074</v>
      </c>
      <c r="AG39" s="43">
        <v>-3622.7376026030493</v>
      </c>
      <c r="AH39" s="43">
        <v>2032.4427963577282</v>
      </c>
      <c r="AI39" s="43">
        <v>16985.170553805343</v>
      </c>
      <c r="AJ39" s="43">
        <v>2834.5327317912852</v>
      </c>
      <c r="AK39" s="43">
        <v>-2920.5327317912852</v>
      </c>
      <c r="AL39" s="43">
        <v>-4229.051926362421</v>
      </c>
      <c r="AM39" s="43">
        <v>13522.051926362421</v>
      </c>
      <c r="AN39" s="43">
        <v>4716</v>
      </c>
      <c r="AO39" s="43">
        <v>-875</v>
      </c>
      <c r="AP39" s="43">
        <v>-4874</v>
      </c>
      <c r="AQ39" s="43">
        <v>-107117</v>
      </c>
      <c r="AR39" s="43">
        <v>-8441</v>
      </c>
      <c r="AS39" s="43">
        <v>-8706</v>
      </c>
      <c r="AT39" s="43">
        <v>-12789</v>
      </c>
      <c r="AU39" s="43">
        <v>-62069</v>
      </c>
      <c r="AV39" s="43">
        <v>-17272</v>
      </c>
      <c r="AW39" s="43">
        <v>-755</v>
      </c>
    </row>
    <row r="40" spans="2:49" ht="15" customHeight="1">
      <c r="B40" s="50" t="s">
        <v>220</v>
      </c>
      <c r="C40" s="42"/>
      <c r="D40" s="39">
        <v>-1629.9985500942439</v>
      </c>
      <c r="E40" s="39">
        <v>-3198.2204892576074</v>
      </c>
      <c r="F40" s="39">
        <v>-428.63336357763728</v>
      </c>
      <c r="G40" s="39">
        <v>-1088.0989597906946</v>
      </c>
      <c r="H40" s="39">
        <v>899.11756698323222</v>
      </c>
      <c r="I40" s="39">
        <v>-1837.3395530386563</v>
      </c>
      <c r="J40" s="39">
        <v>-21.714251989209401</v>
      </c>
      <c r="K40" s="39">
        <v>1379.7962689111891</v>
      </c>
      <c r="L40" s="39">
        <v>-275.20652917046488</v>
      </c>
      <c r="M40" s="39">
        <v>-27.930748472807522</v>
      </c>
      <c r="N40" s="39">
        <v>418.04049491571908</v>
      </c>
      <c r="O40" s="39">
        <v>458.09351721637529</v>
      </c>
      <c r="P40" s="39">
        <v>109.99694703098763</v>
      </c>
      <c r="Q40" s="39">
        <v>3285.0790057903337</v>
      </c>
      <c r="R40" s="39">
        <v>-3416.8289810851165</v>
      </c>
      <c r="S40" s="39">
        <v>-3916.6648679173868</v>
      </c>
      <c r="T40" s="39">
        <v>3680.4689577240097</v>
      </c>
      <c r="U40" s="39">
        <v>-2242.2151529408538</v>
      </c>
      <c r="V40" s="39">
        <v>-2890.5745604001954</v>
      </c>
      <c r="W40" s="39">
        <v>-6043.799336041704</v>
      </c>
      <c r="X40" s="39">
        <v>-1437.7410840157174</v>
      </c>
      <c r="Y40" s="39">
        <v>430.74323105058829</v>
      </c>
      <c r="Z40" s="39">
        <v>-261.28238323812229</v>
      </c>
      <c r="AA40" s="39">
        <v>-636.52167432598208</v>
      </c>
      <c r="AB40" s="39">
        <v>2783.4633482306581</v>
      </c>
      <c r="AC40" s="39">
        <v>428.86622726017686</v>
      </c>
      <c r="AD40" s="39">
        <v>2328.8528711047575</v>
      </c>
      <c r="AE40" s="39">
        <v>-1957.1824465955924</v>
      </c>
      <c r="AF40" s="39">
        <v>34.129443112463846</v>
      </c>
      <c r="AG40" s="39">
        <v>2349.339309899653</v>
      </c>
      <c r="AH40" s="39">
        <v>-427.27126748340379</v>
      </c>
      <c r="AI40" s="39">
        <v>-12574.304613495462</v>
      </c>
      <c r="AJ40" s="39">
        <v>-867.71384916248235</v>
      </c>
      <c r="AK40" s="39">
        <v>998.71384916248235</v>
      </c>
      <c r="AL40" s="39">
        <v>-123.37843274470076</v>
      </c>
      <c r="AM40" s="39">
        <v>-1447.6215672552992</v>
      </c>
      <c r="AN40" s="39">
        <v>-2115</v>
      </c>
      <c r="AO40" s="39">
        <v>-544</v>
      </c>
      <c r="AP40" s="39">
        <v>606</v>
      </c>
      <c r="AQ40" s="39">
        <v>32259</v>
      </c>
      <c r="AR40" s="39">
        <v>1970</v>
      </c>
      <c r="AS40" s="39">
        <v>466</v>
      </c>
      <c r="AT40" s="39">
        <v>740</v>
      </c>
      <c r="AU40" s="39">
        <v>7895</v>
      </c>
      <c r="AV40" s="39">
        <v>6352</v>
      </c>
      <c r="AW40" s="39">
        <v>413</v>
      </c>
    </row>
    <row r="41" spans="2:49" ht="15" customHeight="1">
      <c r="B41" s="41" t="s">
        <v>221</v>
      </c>
      <c r="C41" s="38"/>
      <c r="D41" s="43">
        <v>11605.832245904001</v>
      </c>
      <c r="E41" s="43">
        <v>12867.739079327506</v>
      </c>
      <c r="F41" s="43">
        <v>11535.464830081361</v>
      </c>
      <c r="G41" s="43">
        <v>6326.4471502695305</v>
      </c>
      <c r="H41" s="43">
        <v>5820.5105619704864</v>
      </c>
      <c r="I41" s="43">
        <v>3271.8827201575732</v>
      </c>
      <c r="J41" s="43">
        <v>12674.428621978934</v>
      </c>
      <c r="K41" s="43">
        <v>9796.0114012120684</v>
      </c>
      <c r="L41" s="43">
        <v>2971.7197470373967</v>
      </c>
      <c r="M41" s="43">
        <v>833.69365163173052</v>
      </c>
      <c r="N41" s="43">
        <v>1111.0462788686914</v>
      </c>
      <c r="O41" s="43">
        <v>2539.5017273708745</v>
      </c>
      <c r="P41" s="43">
        <v>-209.56647840025514</v>
      </c>
      <c r="Q41" s="43">
        <v>-9593.066855943769</v>
      </c>
      <c r="R41" s="43">
        <v>6222.2069303308126</v>
      </c>
      <c r="S41" s="43">
        <v>9635.0230153325065</v>
      </c>
      <c r="T41" s="43">
        <v>-3601.3227864929868</v>
      </c>
      <c r="U41" s="43">
        <v>-4792.2119428810802</v>
      </c>
      <c r="V41" s="43">
        <v>-6761.8358441761247</v>
      </c>
      <c r="W41" s="43">
        <v>9256.1655728487112</v>
      </c>
      <c r="X41" s="43">
        <v>1512.9113050781455</v>
      </c>
      <c r="Y41" s="43">
        <v>2506.4801215894886</v>
      </c>
      <c r="Z41" s="43">
        <v>2635.5170810234649</v>
      </c>
      <c r="AA41" s="43">
        <v>-148.37233699444459</v>
      </c>
      <c r="AB41" s="43">
        <v>-3264.3042286438904</v>
      </c>
      <c r="AC41" s="43">
        <v>-847.42909157594204</v>
      </c>
      <c r="AD41" s="43">
        <v>-363.01844455701303</v>
      </c>
      <c r="AE41" s="43">
        <v>9061.7517647768454</v>
      </c>
      <c r="AF41" s="43">
        <v>458.31775060988457</v>
      </c>
      <c r="AG41" s="43">
        <v>-1273.3982927033962</v>
      </c>
      <c r="AH41" s="43">
        <v>1605.1715288743244</v>
      </c>
      <c r="AI41" s="43">
        <v>4410.8659403098809</v>
      </c>
      <c r="AJ41" s="43">
        <v>1966.8188826288028</v>
      </c>
      <c r="AK41" s="43">
        <v>-1921.8188826288028</v>
      </c>
      <c r="AL41" s="43">
        <v>-4352.4303591071221</v>
      </c>
      <c r="AM41" s="43">
        <v>12074.430359107122</v>
      </c>
      <c r="AN41" s="43">
        <v>2601</v>
      </c>
      <c r="AO41" s="43">
        <v>-1419</v>
      </c>
      <c r="AP41" s="43">
        <v>-4268</v>
      </c>
      <c r="AQ41" s="43">
        <v>-74858</v>
      </c>
      <c r="AR41" s="43">
        <v>-6471</v>
      </c>
      <c r="AS41" s="43">
        <v>-8240</v>
      </c>
      <c r="AT41" s="43">
        <v>-12049</v>
      </c>
      <c r="AU41" s="43">
        <v>-54174</v>
      </c>
      <c r="AV41" s="43">
        <v>-10920</v>
      </c>
      <c r="AW41" s="43">
        <v>-342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>
        <v>0</v>
      </c>
      <c r="AU42" s="39">
        <v>0</v>
      </c>
      <c r="AV42" s="39">
        <v>0</v>
      </c>
      <c r="AW42" s="39">
        <v>0</v>
      </c>
    </row>
    <row r="43" spans="2:49" ht="15" customHeight="1">
      <c r="B43" s="54" t="s">
        <v>222</v>
      </c>
      <c r="C43" s="42"/>
      <c r="D43" s="55">
        <v>11605.832245904001</v>
      </c>
      <c r="E43" s="55">
        <v>12867.739079327506</v>
      </c>
      <c r="F43" s="55">
        <v>11534.464830081361</v>
      </c>
      <c r="G43" s="55">
        <v>6327.4471502695305</v>
      </c>
      <c r="H43" s="55">
        <v>5820.5105619704864</v>
      </c>
      <c r="I43" s="55">
        <v>3271.8827201575732</v>
      </c>
      <c r="J43" s="55">
        <v>12674.428621978934</v>
      </c>
      <c r="K43" s="55">
        <v>9796.0114012120684</v>
      </c>
      <c r="L43" s="55">
        <v>2971.7197470373967</v>
      </c>
      <c r="M43" s="55">
        <v>833.69365163173052</v>
      </c>
      <c r="N43" s="55">
        <v>1110.0462788686914</v>
      </c>
      <c r="O43" s="55">
        <v>2540.5017273708745</v>
      </c>
      <c r="P43" s="55">
        <v>-209.56647840025514</v>
      </c>
      <c r="Q43" s="55">
        <v>-9593.066855943769</v>
      </c>
      <c r="R43" s="55">
        <v>6222.2069303308126</v>
      </c>
      <c r="S43" s="55">
        <v>9635.0230153325065</v>
      </c>
      <c r="T43" s="55">
        <v>-3601.3227864929868</v>
      </c>
      <c r="U43" s="55">
        <v>-4792.2119428810802</v>
      </c>
      <c r="V43" s="55">
        <v>-6762.8358441761247</v>
      </c>
      <c r="W43" s="55">
        <v>9257.1655728487112</v>
      </c>
      <c r="X43" s="55">
        <v>1512.9113050781455</v>
      </c>
      <c r="Y43" s="55">
        <v>2506.4801215894886</v>
      </c>
      <c r="Z43" s="55">
        <v>2634.5170810234649</v>
      </c>
      <c r="AA43" s="55">
        <v>-147.37233699444459</v>
      </c>
      <c r="AB43" s="55">
        <v>-3264.3042286438904</v>
      </c>
      <c r="AC43" s="55">
        <v>-847.42909157594204</v>
      </c>
      <c r="AD43" s="55">
        <v>-364.01844455701303</v>
      </c>
      <c r="AE43" s="55">
        <v>9062.7517647768454</v>
      </c>
      <c r="AF43" s="55">
        <v>458.31775060988457</v>
      </c>
      <c r="AG43" s="55">
        <v>-1273.3982927033962</v>
      </c>
      <c r="AH43" s="55">
        <v>1604.1715288743244</v>
      </c>
      <c r="AI43" s="55">
        <v>4411.8659403098809</v>
      </c>
      <c r="AJ43" s="55">
        <v>1966.8188826288028</v>
      </c>
      <c r="AK43" s="55">
        <v>-1921.8188826288028</v>
      </c>
      <c r="AL43" s="55">
        <v>-4352.4303591071221</v>
      </c>
      <c r="AM43" s="55">
        <v>12074.430359107122</v>
      </c>
      <c r="AN43" s="55">
        <v>2601</v>
      </c>
      <c r="AO43" s="55">
        <v>-1419</v>
      </c>
      <c r="AP43" s="55">
        <v>-4268</v>
      </c>
      <c r="AQ43" s="55">
        <v>-74858</v>
      </c>
      <c r="AR43" s="55">
        <v>-6471</v>
      </c>
      <c r="AS43" s="55">
        <v>-8240</v>
      </c>
      <c r="AT43" s="55">
        <v>-12049</v>
      </c>
      <c r="AU43" s="55">
        <v>-54174</v>
      </c>
      <c r="AV43" s="55">
        <v>-10920</v>
      </c>
      <c r="AW43" s="55">
        <v>-342</v>
      </c>
    </row>
    <row r="44" spans="2:49" ht="15" customHeight="1">
      <c r="B44" s="56" t="s">
        <v>223</v>
      </c>
      <c r="C44" s="53"/>
      <c r="D44" s="57">
        <v>1008.0614760040596</v>
      </c>
      <c r="E44" s="57">
        <v>2137.3161281626071</v>
      </c>
      <c r="F44" s="39">
        <v>1841.453950208856</v>
      </c>
      <c r="G44" s="57">
        <v>1951.161610114882</v>
      </c>
      <c r="H44" s="57">
        <v>823.17868067455674</v>
      </c>
      <c r="I44" s="57">
        <v>-113.00042841621178</v>
      </c>
      <c r="J44" s="39">
        <v>22.965462188113747</v>
      </c>
      <c r="K44" s="57">
        <v>-577.20190248796052</v>
      </c>
      <c r="L44" s="57">
        <v>-1262.017149042844</v>
      </c>
      <c r="M44" s="57">
        <v>-2806.2911276290906</v>
      </c>
      <c r="N44" s="39">
        <v>-1251.49801089843</v>
      </c>
      <c r="O44" s="57">
        <v>80.278826246723838</v>
      </c>
      <c r="P44" s="57">
        <v>-275.47092047015724</v>
      </c>
      <c r="Q44" s="57">
        <v>-1072.5764401314013</v>
      </c>
      <c r="R44" s="39">
        <v>-280.84349954771346</v>
      </c>
      <c r="S44" s="57">
        <v>-183.32257432030224</v>
      </c>
      <c r="T44" s="57">
        <v>71.157936718957728</v>
      </c>
      <c r="U44" s="57">
        <v>-121.62464588803559</v>
      </c>
      <c r="V44" s="39">
        <v>8.0475261641008373</v>
      </c>
      <c r="W44" s="57">
        <v>-27.905519649697105</v>
      </c>
      <c r="X44" s="57">
        <v>7.8466660667686501</v>
      </c>
      <c r="Y44" s="57">
        <v>29.310363621541114</v>
      </c>
      <c r="Z44" s="39">
        <v>361.83254529164208</v>
      </c>
      <c r="AA44" s="57">
        <v>209.44148817839175</v>
      </c>
      <c r="AB44" s="57">
        <v>130.24198310531517</v>
      </c>
      <c r="AC44" s="57">
        <v>356.92316116387258</v>
      </c>
      <c r="AD44" s="39">
        <v>402.43392574912173</v>
      </c>
      <c r="AE44" s="57">
        <v>1084.4009299816905</v>
      </c>
      <c r="AF44" s="57">
        <v>436.78287547391835</v>
      </c>
      <c r="AG44" s="57">
        <v>927.33277536691878</v>
      </c>
      <c r="AH44" s="39">
        <v>853.11615292155511</v>
      </c>
      <c r="AI44" s="57">
        <v>1979.8363563607049</v>
      </c>
      <c r="AJ44" s="57">
        <v>955.00654138635821</v>
      </c>
      <c r="AK44" s="57">
        <v>973.99345861364179</v>
      </c>
      <c r="AL44" s="39">
        <v>234.99341736719089</v>
      </c>
      <c r="AM44" s="57">
        <v>1890.0065826328091</v>
      </c>
      <c r="AN44" s="57">
        <v>523</v>
      </c>
      <c r="AO44" s="57">
        <v>74</v>
      </c>
      <c r="AP44" s="39">
        <v>-21</v>
      </c>
      <c r="AQ44" s="57">
        <v>228</v>
      </c>
      <c r="AR44" s="57">
        <v>28</v>
      </c>
      <c r="AS44" s="57">
        <v>2659</v>
      </c>
      <c r="AT44" s="57">
        <v>17</v>
      </c>
      <c r="AU44" s="57">
        <v>-73</v>
      </c>
      <c r="AV44" s="57">
        <v>-45</v>
      </c>
      <c r="AW44" s="57">
        <v>-6</v>
      </c>
    </row>
    <row r="45" spans="2:49" ht="13">
      <c r="B45" s="54" t="s">
        <v>224</v>
      </c>
      <c r="C45" s="58"/>
      <c r="D45" s="55">
        <v>10597.770769899942</v>
      </c>
      <c r="E45" s="55">
        <v>10730.422951164897</v>
      </c>
      <c r="F45" s="55">
        <v>9693.010879872505</v>
      </c>
      <c r="G45" s="55">
        <v>4376.2855401546476</v>
      </c>
      <c r="H45" s="55">
        <v>4997.3318812959296</v>
      </c>
      <c r="I45" s="55">
        <v>3384.8831485737846</v>
      </c>
      <c r="J45" s="55">
        <v>12651.463159790821</v>
      </c>
      <c r="K45" s="55">
        <v>10373.213303700028</v>
      </c>
      <c r="L45" s="55">
        <v>4233.7368960802405</v>
      </c>
      <c r="M45" s="55">
        <v>3639.9847792608207</v>
      </c>
      <c r="N45" s="55">
        <v>2361.5442897671219</v>
      </c>
      <c r="O45" s="55">
        <v>2460.2229011241507</v>
      </c>
      <c r="P45" s="55">
        <v>65.904442069902103</v>
      </c>
      <c r="Q45" s="55">
        <v>-8520.4904158123682</v>
      </c>
      <c r="R45" s="55">
        <v>6503.0504298785263</v>
      </c>
      <c r="S45" s="55">
        <v>9818.3455896528103</v>
      </c>
      <c r="T45" s="55">
        <v>-3672.4807232119447</v>
      </c>
      <c r="U45" s="55">
        <v>-4670.5872969930451</v>
      </c>
      <c r="V45" s="55">
        <v>-6770.8833703402252</v>
      </c>
      <c r="W45" s="55">
        <v>9285.0710924984087</v>
      </c>
      <c r="X45" s="55">
        <v>1505.0646390113768</v>
      </c>
      <c r="Y45" s="55">
        <v>2477.1697579679476</v>
      </c>
      <c r="Z45" s="55">
        <v>2272.684535731823</v>
      </c>
      <c r="AA45" s="55">
        <v>-356.81382517283691</v>
      </c>
      <c r="AB45" s="55">
        <v>-3394.5462117492057</v>
      </c>
      <c r="AC45" s="55">
        <v>-1204.352252739815</v>
      </c>
      <c r="AD45" s="55">
        <v>-766.45237030613407</v>
      </c>
      <c r="AE45" s="55">
        <v>7978.3508347951547</v>
      </c>
      <c r="AF45" s="55">
        <v>21.534875135966217</v>
      </c>
      <c r="AG45" s="55">
        <v>-2200.7310680703149</v>
      </c>
      <c r="AH45" s="55">
        <v>751.05537595276928</v>
      </c>
      <c r="AI45" s="55">
        <v>2432.0295839491764</v>
      </c>
      <c r="AJ45" s="55">
        <v>1011.8123412424446</v>
      </c>
      <c r="AK45" s="55">
        <v>-2895.8123412424447</v>
      </c>
      <c r="AL45" s="55">
        <v>-4587.4237764743129</v>
      </c>
      <c r="AM45" s="55">
        <v>10184.423776474312</v>
      </c>
      <c r="AN45" s="55">
        <v>2078</v>
      </c>
      <c r="AO45" s="55">
        <v>-1493</v>
      </c>
      <c r="AP45" s="55">
        <v>-4247</v>
      </c>
      <c r="AQ45" s="55">
        <v>-75086</v>
      </c>
      <c r="AR45" s="55">
        <v>-6499</v>
      </c>
      <c r="AS45" s="55">
        <v>-10899</v>
      </c>
      <c r="AT45" s="55">
        <v>-12066</v>
      </c>
      <c r="AU45" s="55">
        <v>-54101</v>
      </c>
      <c r="AV45" s="55">
        <v>-10875</v>
      </c>
      <c r="AW45" s="55">
        <v>-336</v>
      </c>
    </row>
    <row r="46" spans="2:49" ht="15" customHeight="1">
      <c r="B46" s="47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42"/>
      <c r="X46" s="60"/>
      <c r="Y46" s="60"/>
      <c r="Z46" s="60"/>
      <c r="AA46" s="142"/>
      <c r="AB46" s="60"/>
      <c r="AC46" s="60"/>
      <c r="AD46" s="60"/>
      <c r="AE46" s="142"/>
      <c r="AF46" s="60"/>
      <c r="AG46" s="60"/>
      <c r="AH46" s="60"/>
      <c r="AI46" s="142"/>
      <c r="AJ46" s="60"/>
      <c r="AK46" s="60"/>
      <c r="AL46" s="60"/>
      <c r="AM46" s="142"/>
      <c r="AN46" s="60"/>
      <c r="AO46" s="60"/>
      <c r="AP46" s="60"/>
      <c r="AQ46" s="142"/>
      <c r="AR46" s="60"/>
      <c r="AS46" s="142"/>
      <c r="AT46" s="142"/>
      <c r="AU46" s="142"/>
      <c r="AV46" s="142"/>
      <c r="AW46" s="142"/>
    </row>
    <row r="47" spans="2:49" ht="10" customHeight="1">
      <c r="B47" s="61" t="s">
        <v>225</v>
      </c>
      <c r="D47" s="62">
        <v>3688.031027983181</v>
      </c>
      <c r="E47" s="62">
        <v>3589.394102225152</v>
      </c>
      <c r="F47" s="62">
        <v>3412.6121120803737</v>
      </c>
      <c r="G47" s="62">
        <v>3348.5606018967283</v>
      </c>
      <c r="H47" s="62">
        <v>2952.6593103890077</v>
      </c>
      <c r="I47" s="62">
        <v>3215.2150274046576</v>
      </c>
      <c r="J47" s="62">
        <v>3514.5207987944441</v>
      </c>
      <c r="K47" s="62">
        <v>3637.3243139260812</v>
      </c>
      <c r="L47" s="62">
        <v>2765.2646422060161</v>
      </c>
      <c r="M47" s="62">
        <v>3074.5341312981955</v>
      </c>
      <c r="N47" s="62">
        <v>2854.2752134738439</v>
      </c>
      <c r="O47" s="62">
        <v>3073.2117969662686</v>
      </c>
      <c r="P47" s="62">
        <v>2720.8578842924744</v>
      </c>
      <c r="Q47" s="62">
        <v>2630.1063072117249</v>
      </c>
      <c r="R47" s="62">
        <v>2659.5628487502972</v>
      </c>
      <c r="S47" s="62">
        <v>2517.5737259758653</v>
      </c>
      <c r="T47" s="62">
        <v>2590.3333554905612</v>
      </c>
      <c r="U47" s="62">
        <v>1830.9407360203995</v>
      </c>
      <c r="V47" s="62">
        <v>2054.5388487488626</v>
      </c>
      <c r="W47" s="62">
        <v>2359.6970284078534</v>
      </c>
      <c r="X47" s="62">
        <v>2708.8319985602448</v>
      </c>
      <c r="Y47" s="62">
        <v>2807.8497220290783</v>
      </c>
      <c r="Z47" s="62">
        <v>3802.1518436010965</v>
      </c>
      <c r="AA47" s="62">
        <v>2282.3846825009805</v>
      </c>
      <c r="AB47" s="62">
        <v>3570.881221290535</v>
      </c>
      <c r="AC47" s="62">
        <v>3355.7031128785256</v>
      </c>
      <c r="AD47" s="62">
        <v>3719.8017926735438</v>
      </c>
      <c r="AE47" s="62">
        <v>3319.6138731573956</v>
      </c>
      <c r="AF47" s="62">
        <v>3514.556783168146</v>
      </c>
      <c r="AG47" s="62">
        <v>4732.400267067087</v>
      </c>
      <c r="AH47" s="62">
        <v>3537.5008017218024</v>
      </c>
      <c r="AI47" s="62">
        <v>5008.775306472402</v>
      </c>
      <c r="AJ47" s="62">
        <v>2525.4933496523749</v>
      </c>
      <c r="AK47" s="62">
        <v>2503.6492514833967</v>
      </c>
      <c r="AL47" s="62">
        <v>2279.1294926545306</v>
      </c>
      <c r="AM47" s="62">
        <v>2112.7279062096977</v>
      </c>
      <c r="AN47" s="62">
        <v>2754</v>
      </c>
      <c r="AO47" s="62">
        <v>3074.6258689175766</v>
      </c>
      <c r="AP47" s="62">
        <v>2705.3741310824234</v>
      </c>
      <c r="AQ47" s="62">
        <v>3066</v>
      </c>
      <c r="AR47" s="62">
        <v>2692</v>
      </c>
      <c r="AS47" s="62">
        <v>2315.7202523846963</v>
      </c>
      <c r="AT47" s="62">
        <v>2424.2797476153037</v>
      </c>
      <c r="AU47" s="62">
        <v>4168</v>
      </c>
      <c r="AV47" s="62">
        <v>2226</v>
      </c>
      <c r="AW47" s="62">
        <v>1745.8040308388504</v>
      </c>
    </row>
    <row r="48" spans="2:49" ht="15" customHeight="1">
      <c r="C48" s="2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</row>
    <row r="49" spans="2:49" ht="15" customHeight="1">
      <c r="B49" s="64"/>
      <c r="D49" s="65"/>
      <c r="E49" s="65"/>
      <c r="F49" s="65"/>
      <c r="G49" s="65"/>
      <c r="H49" s="65"/>
      <c r="I49" s="66"/>
      <c r="J49" s="66"/>
      <c r="K49" s="26"/>
      <c r="AQ49" s="26"/>
      <c r="AU49" s="26"/>
      <c r="AV49" s="26"/>
      <c r="AW49" s="26"/>
    </row>
    <row r="50" spans="2:49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  <c r="AV50" s="26"/>
      <c r="AW50" s="26"/>
    </row>
    <row r="51" spans="2:49" ht="15" customHeight="1">
      <c r="B51" s="67"/>
      <c r="D51" s="68"/>
      <c r="E51" s="68"/>
      <c r="F51" s="68"/>
      <c r="G51" s="68"/>
      <c r="H51" s="68"/>
      <c r="I51" s="69"/>
      <c r="J51" s="69"/>
      <c r="K51" s="70"/>
    </row>
    <row r="52" spans="2:49" ht="15" customHeight="1">
      <c r="D52" s="71"/>
      <c r="E52" s="71"/>
      <c r="F52" s="71"/>
      <c r="G52" s="71"/>
      <c r="H52" s="71"/>
    </row>
    <row r="53" spans="2:49" ht="15" customHeight="1">
      <c r="D53" s="71"/>
      <c r="E53" s="71"/>
      <c r="F53" s="71"/>
      <c r="G53" s="71"/>
      <c r="H53" s="71"/>
    </row>
    <row r="54" spans="2:49" ht="15" customHeight="1">
      <c r="B54" s="23"/>
      <c r="D54" s="71"/>
      <c r="E54" s="71"/>
      <c r="F54" s="71"/>
      <c r="G54" s="71"/>
      <c r="H54" s="71"/>
    </row>
    <row r="55" spans="2:49" ht="15" customHeight="1">
      <c r="B55" s="64"/>
      <c r="D55" s="72"/>
      <c r="E55" s="72"/>
      <c r="F55" s="72"/>
      <c r="G55" s="72"/>
      <c r="H55" s="72"/>
      <c r="I55" s="72"/>
      <c r="K55" s="26"/>
    </row>
    <row r="56" spans="2:49" ht="15" customHeight="1">
      <c r="B56" s="64"/>
      <c r="D56" s="72"/>
      <c r="E56" s="72"/>
      <c r="F56" s="72"/>
      <c r="G56" s="72"/>
      <c r="H56" s="72"/>
      <c r="I56" s="72"/>
      <c r="K56" s="26"/>
    </row>
    <row r="57" spans="2:49" ht="15" customHeight="1">
      <c r="B57" s="67"/>
      <c r="D57" s="68"/>
      <c r="E57" s="68"/>
      <c r="F57" s="68"/>
      <c r="G57" s="68"/>
      <c r="H57" s="68"/>
      <c r="K57" s="70"/>
    </row>
    <row r="58" spans="2:49" ht="15" customHeight="1"/>
    <row r="59" spans="2:49" ht="15" customHeight="1"/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B0DE-FE39-4973-89B2-DCCBD7ECF5DF}">
  <dimension ref="A1:AW276"/>
  <sheetViews>
    <sheetView zoomScale="86" zoomScaleNormal="85" workbookViewId="0">
      <pane xSplit="1" ySplit="1" topLeftCell="AK57" activePane="bottomRight" state="frozen"/>
      <selection pane="topRight" activeCell="B1" sqref="B1"/>
      <selection pane="bottomLeft" activeCell="A2" sqref="A2"/>
      <selection pane="bottomRight" activeCell="AY94" sqref="AY94"/>
    </sheetView>
  </sheetViews>
  <sheetFormatPr baseColWidth="10" defaultRowHeight="14.5"/>
  <cols>
    <col min="1" max="1" width="67.453125" customWidth="1"/>
    <col min="2" max="2" width="12.453125" bestFit="1" customWidth="1"/>
    <col min="3" max="3" width="13.26953125" customWidth="1"/>
    <col min="4" max="4" width="13.453125" customWidth="1"/>
    <col min="5" max="5" width="13.26953125" customWidth="1"/>
    <col min="6" max="6" width="12.453125" bestFit="1" customWidth="1"/>
    <col min="7" max="7" width="13.26953125" customWidth="1"/>
    <col min="8" max="8" width="13.453125" customWidth="1"/>
    <col min="9" max="10" width="13.26953125" customWidth="1"/>
    <col min="11" max="11" width="13.453125" customWidth="1"/>
    <col min="12" max="12" width="13.26953125" customWidth="1"/>
    <col min="13" max="13" width="12.453125" bestFit="1" customWidth="1"/>
    <col min="14" max="14" width="13.453125" customWidth="1"/>
    <col min="15" max="15" width="13.26953125" customWidth="1"/>
    <col min="16" max="16" width="12.453125" bestFit="1" customWidth="1"/>
    <col min="17" max="18" width="13.26953125" customWidth="1"/>
    <col min="19" max="19" width="12.453125" bestFit="1" customWidth="1"/>
    <col min="20" max="20" width="13.26953125" customWidth="1"/>
    <col min="21" max="21" width="13.453125" customWidth="1"/>
    <col min="22" max="22" width="12.453125" bestFit="1" customWidth="1"/>
    <col min="23" max="23" width="13.26953125" customWidth="1"/>
    <col min="24" max="24" width="13.453125" customWidth="1"/>
    <col min="25" max="26" width="13.26953125" customWidth="1"/>
    <col min="27" max="27" width="13.453125" customWidth="1"/>
    <col min="28" max="28" width="13.26953125" customWidth="1"/>
    <col min="29" max="29" width="12.453125" bestFit="1" customWidth="1"/>
    <col min="30" max="30" width="13.453125" customWidth="1"/>
    <col min="31" max="31" width="13.26953125" customWidth="1"/>
    <col min="32" max="32" width="12.453125" bestFit="1" customWidth="1"/>
    <col min="33" max="34" width="13.26953125" customWidth="1"/>
    <col min="35" max="35" width="12.453125" bestFit="1" customWidth="1"/>
    <col min="36" max="36" width="13.26953125" customWidth="1"/>
    <col min="37" max="37" width="13.453125" customWidth="1"/>
    <col min="38" max="38" width="12.453125" bestFit="1" customWidth="1"/>
    <col min="39" max="39" width="13.26953125" customWidth="1"/>
    <col min="40" max="40" width="13.453125" customWidth="1"/>
    <col min="41" max="47" width="13.26953125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  <c r="M2" s="17"/>
      <c r="P2" s="17"/>
      <c r="S2" s="17"/>
      <c r="V2" s="17"/>
      <c r="AC2" s="17"/>
      <c r="AF2" s="17"/>
      <c r="AI2" s="17"/>
      <c r="AL2" s="17"/>
    </row>
    <row r="3" spans="1:49">
      <c r="A3" s="75" t="s">
        <v>228</v>
      </c>
      <c r="B3" s="76"/>
      <c r="F3" s="76"/>
      <c r="M3" s="76"/>
      <c r="P3" s="76"/>
      <c r="S3" s="76"/>
      <c r="V3" s="76"/>
      <c r="AC3" s="76"/>
      <c r="AF3" s="76"/>
      <c r="AI3" s="76"/>
      <c r="AL3" s="76"/>
    </row>
    <row r="4" spans="1:49">
      <c r="A4" s="78" t="s">
        <v>229</v>
      </c>
      <c r="B4" s="164">
        <v>309457.24409163406</v>
      </c>
      <c r="C4" s="164">
        <v>105556.83468440757</v>
      </c>
      <c r="D4" s="164">
        <v>151325.65108372062</v>
      </c>
      <c r="E4" s="164">
        <v>112554.36005347944</v>
      </c>
      <c r="F4" s="164">
        <v>110655.39148956616</v>
      </c>
      <c r="G4" s="164">
        <v>165157.38889141384</v>
      </c>
      <c r="H4" s="164">
        <v>118868.77241016837</v>
      </c>
      <c r="I4" s="164">
        <v>155084.09976145468</v>
      </c>
      <c r="J4" s="164">
        <v>129434.86924567001</v>
      </c>
      <c r="K4" s="164">
        <v>116014.51098252201</v>
      </c>
      <c r="L4" s="164">
        <v>125527.7123216691</v>
      </c>
      <c r="M4" s="164">
        <v>138898.98499494733</v>
      </c>
      <c r="N4" s="164">
        <v>118211.84094031445</v>
      </c>
      <c r="O4" s="164">
        <v>124525.6291182041</v>
      </c>
      <c r="P4" s="164">
        <v>140175.00241181054</v>
      </c>
      <c r="Q4" s="164">
        <v>138378.11075893877</v>
      </c>
      <c r="R4" s="164">
        <v>91584.231254985381</v>
      </c>
      <c r="S4" s="164">
        <v>97532.625855177583</v>
      </c>
      <c r="T4" s="164">
        <v>85369.122949942946</v>
      </c>
      <c r="U4" s="164">
        <v>258736.11156746035</v>
      </c>
      <c r="V4" s="164">
        <v>113074.30336842737</v>
      </c>
      <c r="W4" s="164">
        <v>180172.85736304516</v>
      </c>
      <c r="X4" s="164">
        <v>107128.80777476059</v>
      </c>
      <c r="Y4" s="164">
        <v>171322.18493314594</v>
      </c>
      <c r="Z4" s="164">
        <v>118704.25226412398</v>
      </c>
      <c r="AA4" s="164">
        <v>91153.847656899903</v>
      </c>
      <c r="AB4" s="164">
        <v>134325.88177245401</v>
      </c>
      <c r="AC4" s="164">
        <v>216198.51303499093</v>
      </c>
      <c r="AD4" s="164">
        <v>104034.19349966777</v>
      </c>
      <c r="AE4" s="164">
        <v>179956.17689313032</v>
      </c>
      <c r="AF4" s="164">
        <v>228970.43195368384</v>
      </c>
      <c r="AG4" s="164">
        <v>223630.23309712962</v>
      </c>
      <c r="AH4" s="164">
        <v>125796.33865408965</v>
      </c>
      <c r="AI4" s="164">
        <v>144464.45918732288</v>
      </c>
      <c r="AJ4" s="164">
        <v>236919.3630479991</v>
      </c>
      <c r="AK4" s="164">
        <v>198466.66450650495</v>
      </c>
      <c r="AL4" s="164">
        <v>231386.34563743565</v>
      </c>
      <c r="AM4" s="164">
        <v>210214.96146286229</v>
      </c>
      <c r="AN4" s="164">
        <v>204884.28525328785</v>
      </c>
      <c r="AO4" s="164">
        <v>222025.39506113308</v>
      </c>
      <c r="AP4" s="164">
        <v>226805.30124040163</v>
      </c>
      <c r="AQ4" s="164">
        <v>174161.31089870739</v>
      </c>
      <c r="AR4" s="164">
        <v>140896.9862229453</v>
      </c>
      <c r="AS4" s="164">
        <v>118144.35843362518</v>
      </c>
      <c r="AT4" s="164">
        <f>SUM(AT5:AT11)</f>
        <v>96389.658324762888</v>
      </c>
      <c r="AU4" s="164">
        <f>SUM(AU5:AU11)</f>
        <v>109155.82688432117</v>
      </c>
    </row>
    <row r="5" spans="1:49">
      <c r="A5" s="79" t="s">
        <v>45</v>
      </c>
      <c r="B5" s="80">
        <v>309457.24409163406</v>
      </c>
      <c r="C5" s="80">
        <v>105556.83468440757</v>
      </c>
      <c r="D5" s="80">
        <v>151325.65108372062</v>
      </c>
      <c r="E5" s="80">
        <v>112554.36005347944</v>
      </c>
      <c r="F5" s="80">
        <v>110655.39148956616</v>
      </c>
      <c r="G5" s="80">
        <v>165157.38889141384</v>
      </c>
      <c r="H5" s="80">
        <v>118868.77241016837</v>
      </c>
      <c r="I5" s="80">
        <v>155084.09976145468</v>
      </c>
      <c r="J5" s="80">
        <v>129434.86924567001</v>
      </c>
      <c r="K5" s="80">
        <v>116014.51098252201</v>
      </c>
      <c r="L5" s="80">
        <v>125527.7123216691</v>
      </c>
      <c r="M5" s="80">
        <v>138898.98499494733</v>
      </c>
      <c r="N5" s="80">
        <v>118211.84094031445</v>
      </c>
      <c r="O5" s="80">
        <v>124525.6291182041</v>
      </c>
      <c r="P5" s="80">
        <v>140175.00241181054</v>
      </c>
      <c r="Q5" s="80">
        <v>138378.11075893877</v>
      </c>
      <c r="R5" s="80">
        <v>91584.231254985381</v>
      </c>
      <c r="S5" s="80">
        <v>97532.625855177583</v>
      </c>
      <c r="T5" s="80">
        <v>85369.122949942946</v>
      </c>
      <c r="U5" s="80">
        <v>258736.11156746035</v>
      </c>
      <c r="V5" s="80">
        <v>113074.30336842737</v>
      </c>
      <c r="W5" s="80">
        <v>180172.85736304516</v>
      </c>
      <c r="X5" s="80">
        <v>107128.80777476059</v>
      </c>
      <c r="Y5" s="80">
        <v>171322.18493314594</v>
      </c>
      <c r="Z5" s="80">
        <v>118704.25226412398</v>
      </c>
      <c r="AA5" s="80">
        <v>91153.847656899903</v>
      </c>
      <c r="AB5" s="80">
        <v>134325.88177245401</v>
      </c>
      <c r="AC5" s="80">
        <v>216198.51303499093</v>
      </c>
      <c r="AD5" s="80">
        <v>104034.19349966777</v>
      </c>
      <c r="AE5" s="80">
        <v>179956.17689313032</v>
      </c>
      <c r="AF5" s="80">
        <v>228970.43195368384</v>
      </c>
      <c r="AG5" s="80">
        <v>223630.23309712962</v>
      </c>
      <c r="AH5" s="80">
        <v>124420.33100973329</v>
      </c>
      <c r="AI5" s="80">
        <v>145840.46683167925</v>
      </c>
      <c r="AJ5" s="80">
        <v>236919.3630479991</v>
      </c>
      <c r="AK5" s="80">
        <v>197172.83393216511</v>
      </c>
      <c r="AL5" s="80">
        <v>231386.34563743565</v>
      </c>
      <c r="AM5" s="80">
        <v>210067.98901996258</v>
      </c>
      <c r="AN5" s="80">
        <v>204358.99055872258</v>
      </c>
      <c r="AO5" s="80">
        <v>221751.98251007486</v>
      </c>
      <c r="AP5" s="80">
        <v>226795.02573622478</v>
      </c>
      <c r="AQ5" s="80">
        <v>174161.23820548033</v>
      </c>
      <c r="AR5" s="80">
        <v>140896.9458347836</v>
      </c>
      <c r="AS5" s="80">
        <v>118024.66283430171</v>
      </c>
      <c r="AT5" s="80">
        <v>96165.584192975351</v>
      </c>
      <c r="AU5" s="80">
        <v>109379.90101610871</v>
      </c>
      <c r="AV5" s="80"/>
      <c r="AW5" s="80"/>
    </row>
    <row r="6" spans="1:49" ht="26">
      <c r="A6" s="79" t="s">
        <v>46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0">
        <v>0</v>
      </c>
      <c r="Z6" s="80">
        <v>0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0</v>
      </c>
      <c r="AJ6" s="80">
        <v>0</v>
      </c>
      <c r="AK6" s="80">
        <v>0</v>
      </c>
      <c r="AL6" s="80">
        <v>0</v>
      </c>
      <c r="AM6" s="80">
        <v>0</v>
      </c>
      <c r="AN6" s="80">
        <v>0</v>
      </c>
      <c r="AO6" s="80">
        <v>0</v>
      </c>
      <c r="AP6" s="80">
        <v>0</v>
      </c>
      <c r="AQ6" s="80">
        <v>0</v>
      </c>
      <c r="AR6" s="80">
        <v>0</v>
      </c>
      <c r="AS6" s="80">
        <v>0</v>
      </c>
      <c r="AT6" s="80">
        <v>0</v>
      </c>
      <c r="AU6" s="80">
        <v>0</v>
      </c>
      <c r="AV6" s="80"/>
      <c r="AW6" s="80"/>
    </row>
    <row r="7" spans="1:49" ht="26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  <c r="AV7" s="80"/>
      <c r="AW7" s="80"/>
    </row>
    <row r="8" spans="1:49" ht="26">
      <c r="A8" s="79" t="s">
        <v>48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1376.0076443563628</v>
      </c>
      <c r="AI8" s="80">
        <v>-1376.0076443563628</v>
      </c>
      <c r="AJ8" s="80">
        <v>0</v>
      </c>
      <c r="AK8" s="80">
        <v>1274.0086941446098</v>
      </c>
      <c r="AL8" s="80">
        <v>0</v>
      </c>
      <c r="AM8" s="80">
        <v>0</v>
      </c>
      <c r="AN8" s="80">
        <v>648.48167539267024</v>
      </c>
      <c r="AO8" s="80">
        <v>273.93846105701834</v>
      </c>
      <c r="AP8" s="80">
        <v>0</v>
      </c>
      <c r="AQ8" s="80">
        <v>0</v>
      </c>
      <c r="AR8" s="80">
        <v>0</v>
      </c>
      <c r="AS8" s="80">
        <v>119.76809445650447</v>
      </c>
      <c r="AT8" s="80">
        <v>0</v>
      </c>
      <c r="AU8" s="80">
        <v>0</v>
      </c>
      <c r="AV8" s="80"/>
      <c r="AW8" s="80"/>
    </row>
    <row r="9" spans="1:49" ht="26">
      <c r="A9" s="79" t="s">
        <v>230</v>
      </c>
      <c r="B9" s="80">
        <v>0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/>
      <c r="AW9" s="80"/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  <c r="AV10" s="80"/>
      <c r="AW10" s="80"/>
    </row>
    <row r="11" spans="1:49">
      <c r="A11" s="79" t="s">
        <v>49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19.821880195227774</v>
      </c>
      <c r="AL11" s="80">
        <v>0</v>
      </c>
      <c r="AM11" s="80">
        <v>146.97244289970209</v>
      </c>
      <c r="AN11" s="80">
        <v>-123.18698082737772</v>
      </c>
      <c r="AO11" s="80">
        <v>-0.52590999878917444</v>
      </c>
      <c r="AP11" s="80">
        <v>10.275504176862711</v>
      </c>
      <c r="AQ11" s="80">
        <v>7.2693227059025034E-2</v>
      </c>
      <c r="AR11" s="80">
        <v>4.0388161681404355E-2</v>
      </c>
      <c r="AS11" s="80">
        <v>-7.2495133030471948E-2</v>
      </c>
      <c r="AT11" s="80">
        <v>224.07413178753598</v>
      </c>
      <c r="AU11" s="80">
        <v>-224.07413178753598</v>
      </c>
      <c r="AV11" s="80"/>
      <c r="AW11" s="80"/>
    </row>
    <row r="12" spans="1:49" ht="30.75" customHeight="1">
      <c r="A12" s="81" t="s">
        <v>231</v>
      </c>
      <c r="B12" s="82">
        <v>-304897.70733652316</v>
      </c>
      <c r="C12" s="82">
        <v>-97324.702964402735</v>
      </c>
      <c r="D12" s="82">
        <v>-146441.48606215959</v>
      </c>
      <c r="E12" s="82">
        <v>-120532.74372104392</v>
      </c>
      <c r="F12" s="82">
        <v>-94010.310533143303</v>
      </c>
      <c r="G12" s="82">
        <v>-150198.96438111208</v>
      </c>
      <c r="H12" s="82">
        <v>-140510.68351545022</v>
      </c>
      <c r="I12" s="82">
        <v>-158716.72540202586</v>
      </c>
      <c r="J12" s="82">
        <v>-152798.51014129445</v>
      </c>
      <c r="K12" s="82">
        <v>-120160.55882372288</v>
      </c>
      <c r="L12" s="82">
        <v>-95002.273794282461</v>
      </c>
      <c r="M12" s="82">
        <v>-172658.80884316494</v>
      </c>
      <c r="N12" s="82">
        <v>-113905.00686918027</v>
      </c>
      <c r="O12" s="82">
        <v>-108283.03169847993</v>
      </c>
      <c r="P12" s="82">
        <v>-115522.55270849296</v>
      </c>
      <c r="Q12" s="82">
        <v>-89870.35317599983</v>
      </c>
      <c r="R12" s="82">
        <v>-84122.618651954268</v>
      </c>
      <c r="S12" s="82">
        <v>-96005.03570536022</v>
      </c>
      <c r="T12" s="82">
        <v>-93601.269619851693</v>
      </c>
      <c r="U12" s="82">
        <v>-224487.7055375725</v>
      </c>
      <c r="V12" s="82">
        <v>-123370.85845406282</v>
      </c>
      <c r="W12" s="82">
        <v>-138550.99391878088</v>
      </c>
      <c r="X12" s="82">
        <v>-127314.8028724723</v>
      </c>
      <c r="Y12" s="82">
        <v>-131859.72839577741</v>
      </c>
      <c r="Z12" s="82">
        <v>-143781.32385208757</v>
      </c>
      <c r="AA12" s="82">
        <v>-86350.902143547602</v>
      </c>
      <c r="AB12" s="82">
        <v>-101121.35378085214</v>
      </c>
      <c r="AC12" s="82">
        <v>-148736.42641045951</v>
      </c>
      <c r="AD12" s="82">
        <v>-128326.77650985372</v>
      </c>
      <c r="AE12" s="82">
        <v>-150416.54544491181</v>
      </c>
      <c r="AF12" s="82">
        <v>-164488.59949508979</v>
      </c>
      <c r="AG12" s="82">
        <v>-178914.89276676788</v>
      </c>
      <c r="AH12" s="82">
        <v>-150837.40752824643</v>
      </c>
      <c r="AI12" s="82">
        <v>-182717.06220040689</v>
      </c>
      <c r="AJ12" s="82">
        <v>-213004.60614322848</v>
      </c>
      <c r="AK12" s="82">
        <v>-219944.06276424916</v>
      </c>
      <c r="AL12" s="82">
        <v>-193240.89359130251</v>
      </c>
      <c r="AM12" s="82">
        <v>-222450.65184067364</v>
      </c>
      <c r="AN12" s="82">
        <v>-217934.89314101794</v>
      </c>
      <c r="AO12" s="82">
        <v>-222104.03519080277</v>
      </c>
      <c r="AP12" s="82">
        <v>-152086.07501476668</v>
      </c>
      <c r="AQ12" s="82">
        <v>-132813.64030889331</v>
      </c>
      <c r="AR12" s="82">
        <v>-96801.416095892957</v>
      </c>
      <c r="AS12" s="82">
        <v>-78161.598500497872</v>
      </c>
      <c r="AT12" s="82">
        <f>SUM(AT13:AT19)</f>
        <v>-57989.580411589326</v>
      </c>
      <c r="AU12" s="82">
        <f>SUM(AU13:AU19)</f>
        <v>-63664.846388041951</v>
      </c>
      <c r="AV12" s="80"/>
      <c r="AW12" s="80"/>
    </row>
    <row r="13" spans="1:49">
      <c r="A13" s="79" t="s">
        <v>50</v>
      </c>
      <c r="B13" s="80">
        <v>-158659.67630853996</v>
      </c>
      <c r="C13" s="80">
        <v>-29094.730881853553</v>
      </c>
      <c r="D13" s="80">
        <v>-62205.89502454258</v>
      </c>
      <c r="E13" s="80">
        <v>-36172.932383258682</v>
      </c>
      <c r="F13" s="80">
        <v>-39225.130923591874</v>
      </c>
      <c r="G13" s="80">
        <v>-80112.487226900063</v>
      </c>
      <c r="H13" s="80">
        <v>-57778.381724484614</v>
      </c>
      <c r="I13" s="80">
        <v>-81822.603184174193</v>
      </c>
      <c r="J13" s="80">
        <v>-97115.435562898812</v>
      </c>
      <c r="K13" s="80">
        <v>-75636.297623525665</v>
      </c>
      <c r="L13" s="80">
        <v>-73109.061357881001</v>
      </c>
      <c r="M13" s="80">
        <v>-96871.275435155781</v>
      </c>
      <c r="N13" s="80">
        <v>-69789.326820332775</v>
      </c>
      <c r="O13" s="80">
        <v>-68452.751952293896</v>
      </c>
      <c r="P13" s="80">
        <v>-59473.350078468386</v>
      </c>
      <c r="Q13" s="80">
        <v>-65724.578549117694</v>
      </c>
      <c r="R13" s="80">
        <v>-43132.130749800584</v>
      </c>
      <c r="S13" s="80">
        <v>-47567.463842584948</v>
      </c>
      <c r="T13" s="80">
        <v>-41870.109171388744</v>
      </c>
      <c r="U13" s="80">
        <v>-158911.4703410721</v>
      </c>
      <c r="V13" s="80">
        <v>-64669.442694741898</v>
      </c>
      <c r="W13" s="80">
        <v>-62695.650960399871</v>
      </c>
      <c r="X13" s="80">
        <v>-81963.54817616244</v>
      </c>
      <c r="Y13" s="80">
        <v>-56973.362518561451</v>
      </c>
      <c r="Z13" s="80">
        <v>-82973.177356895554</v>
      </c>
      <c r="AA13" s="80">
        <v>-51480.254760520213</v>
      </c>
      <c r="AB13" s="80">
        <v>-55090.218349843199</v>
      </c>
      <c r="AC13" s="80">
        <v>-67733.989401931292</v>
      </c>
      <c r="AD13" s="80">
        <v>-52721.945265054012</v>
      </c>
      <c r="AE13" s="80">
        <v>-68077.241022443108</v>
      </c>
      <c r="AF13" s="80">
        <v>-78398.756025850642</v>
      </c>
      <c r="AG13" s="80">
        <v>-88093.30815186532</v>
      </c>
      <c r="AH13" s="80">
        <v>-65232.90748978225</v>
      </c>
      <c r="AI13" s="80">
        <v>-81491.216328710987</v>
      </c>
      <c r="AJ13" s="80">
        <v>-114508.13154763807</v>
      </c>
      <c r="AK13" s="80">
        <v>-105223.74017434643</v>
      </c>
      <c r="AL13" s="80">
        <v>-95745.213053574174</v>
      </c>
      <c r="AM13" s="80">
        <v>-104097.18888287072</v>
      </c>
      <c r="AN13" s="80">
        <v>-118418.89113551422</v>
      </c>
      <c r="AO13" s="80">
        <v>-117144.32922672998</v>
      </c>
      <c r="AP13" s="80">
        <v>-82990.984937979913</v>
      </c>
      <c r="AQ13" s="80">
        <v>-67834.099508919448</v>
      </c>
      <c r="AR13" s="80">
        <v>-51875.477530578879</v>
      </c>
      <c r="AS13" s="80">
        <v>-33411.073539014586</v>
      </c>
      <c r="AT13" s="80">
        <v>-16809.124152044962</v>
      </c>
      <c r="AU13" s="80">
        <v>-29121.959816780982</v>
      </c>
      <c r="AV13" s="80"/>
      <c r="AW13" s="80"/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0</v>
      </c>
      <c r="AU14" s="80">
        <v>0</v>
      </c>
      <c r="AV14" s="80"/>
      <c r="AW14" s="80"/>
    </row>
    <row r="15" spans="1:49" ht="26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/>
      <c r="AW15" s="80"/>
    </row>
    <row r="16" spans="1:49">
      <c r="A16" s="79" t="s">
        <v>52</v>
      </c>
      <c r="B16" s="80">
        <v>-125324.34754240974</v>
      </c>
      <c r="C16" s="80">
        <v>-43812.830553655062</v>
      </c>
      <c r="D16" s="80">
        <v>-71366.980923162162</v>
      </c>
      <c r="E16" s="80">
        <v>-56608.432339987834</v>
      </c>
      <c r="F16" s="80">
        <v>-38391.705770247114</v>
      </c>
      <c r="G16" s="80">
        <v>-53526.175813573318</v>
      </c>
      <c r="H16" s="80">
        <v>-61319.627011541204</v>
      </c>
      <c r="I16" s="80">
        <v>-57740.045917726093</v>
      </c>
      <c r="J16" s="80">
        <v>-43538.942855515037</v>
      </c>
      <c r="K16" s="80">
        <v>-39468.046430768794</v>
      </c>
      <c r="L16" s="80">
        <v>-38513.782623944135</v>
      </c>
      <c r="M16" s="80">
        <v>-53132.758831382918</v>
      </c>
      <c r="N16" s="80">
        <v>-43410.819722179818</v>
      </c>
      <c r="O16" s="80">
        <v>-39465.380211115102</v>
      </c>
      <c r="P16" s="80">
        <v>-55942.63189100461</v>
      </c>
      <c r="Q16" s="80">
        <v>-24431.747088177537</v>
      </c>
      <c r="R16" s="80">
        <v>-40106.932996543474</v>
      </c>
      <c r="S16" s="80">
        <v>-47985.089627816938</v>
      </c>
      <c r="T16" s="80">
        <v>-50720.871522469723</v>
      </c>
      <c r="U16" s="80">
        <v>-65612.379036752362</v>
      </c>
      <c r="V16" s="80">
        <v>-58152.036653768861</v>
      </c>
      <c r="W16" s="80">
        <v>-75323.839558565494</v>
      </c>
      <c r="X16" s="80">
        <v>-44370.316103769757</v>
      </c>
      <c r="Y16" s="80">
        <v>-73742.047409825929</v>
      </c>
      <c r="Z16" s="80">
        <v>-59650.84566661901</v>
      </c>
      <c r="AA16" s="80">
        <v>-33655.997963607508</v>
      </c>
      <c r="AB16" s="80">
        <v>-45708.000634230048</v>
      </c>
      <c r="AC16" s="80">
        <v>-80473.842461385939</v>
      </c>
      <c r="AD16" s="80">
        <v>-74129.636386553146</v>
      </c>
      <c r="AE16" s="80">
        <v>-80809.690727039677</v>
      </c>
      <c r="AF16" s="80">
        <v>-84753.588602795033</v>
      </c>
      <c r="AG16" s="80">
        <v>-90332.580661236017</v>
      </c>
      <c r="AH16" s="80">
        <v>-83781.252775049274</v>
      </c>
      <c r="AI16" s="80">
        <v>-100070.80009407087</v>
      </c>
      <c r="AJ16" s="80">
        <v>-96918.949341960368</v>
      </c>
      <c r="AK16" s="80">
        <v>-113773.55373414379</v>
      </c>
      <c r="AL16" s="80">
        <v>-95703.826176101778</v>
      </c>
      <c r="AM16" s="80">
        <v>-115498.93077523884</v>
      </c>
      <c r="AN16" s="80">
        <v>-98797.546226548118</v>
      </c>
      <c r="AO16" s="80">
        <v>-101797.22620165808</v>
      </c>
      <c r="AP16" s="80">
        <v>-67223.332419205122</v>
      </c>
      <c r="AQ16" s="80">
        <v>-64306.617018877776</v>
      </c>
      <c r="AR16" s="80">
        <v>-43312.730991877848</v>
      </c>
      <c r="AS16" s="80">
        <v>-38505.720057146769</v>
      </c>
      <c r="AT16" s="80">
        <v>-38977.88720250153</v>
      </c>
      <c r="AU16" s="80">
        <v>-33469.310694087762</v>
      </c>
      <c r="AV16" s="80"/>
      <c r="AW16" s="80"/>
    </row>
    <row r="17" spans="1:49" ht="26">
      <c r="A17" s="79" t="s">
        <v>53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-579.77630476638399</v>
      </c>
      <c r="M17" s="80">
        <v>579.77630476638399</v>
      </c>
      <c r="N17" s="80">
        <v>-704.86032666768426</v>
      </c>
      <c r="O17" s="80">
        <v>187.86417736960357</v>
      </c>
      <c r="P17" s="80">
        <v>-101.68426181167092</v>
      </c>
      <c r="Q17" s="80">
        <v>-176.07314638835976</v>
      </c>
      <c r="R17" s="80">
        <v>-510.90966498271735</v>
      </c>
      <c r="S17" s="80">
        <v>-373.14539198686066</v>
      </c>
      <c r="T17" s="80">
        <v>-682.57185711714635</v>
      </c>
      <c r="U17" s="80">
        <v>105.19840946481668</v>
      </c>
      <c r="V17" s="80">
        <v>-137.77107891658417</v>
      </c>
      <c r="W17" s="80">
        <v>-398.41312186819403</v>
      </c>
      <c r="X17" s="80">
        <v>-126.36737754867659</v>
      </c>
      <c r="Y17" s="80">
        <v>-1048.0572607073004</v>
      </c>
      <c r="Z17" s="80">
        <v>-574.50133330018218</v>
      </c>
      <c r="AA17" s="80">
        <v>-612.30424479422129</v>
      </c>
      <c r="AB17" s="80">
        <v>-201.15445901314206</v>
      </c>
      <c r="AC17" s="80">
        <v>-225.66387228524991</v>
      </c>
      <c r="AD17" s="80">
        <v>-478.3602736705883</v>
      </c>
      <c r="AE17" s="80">
        <v>-574.14798803628571</v>
      </c>
      <c r="AF17" s="80">
        <v>-341.92818550385846</v>
      </c>
      <c r="AG17" s="80">
        <v>-221.92093967583287</v>
      </c>
      <c r="AH17" s="80">
        <v>-900.29710187767091</v>
      </c>
      <c r="AI17" s="80">
        <v>-469.4104101937919</v>
      </c>
      <c r="AJ17" s="80">
        <v>-465.32877792038744</v>
      </c>
      <c r="AK17" s="80">
        <v>-514.58823939594799</v>
      </c>
      <c r="AL17" s="80">
        <v>0</v>
      </c>
      <c r="AM17" s="80">
        <v>0</v>
      </c>
      <c r="AN17" s="80">
        <v>-2331.8945574089857</v>
      </c>
      <c r="AO17" s="80">
        <v>-887.65846865457161</v>
      </c>
      <c r="AP17" s="80">
        <v>0</v>
      </c>
      <c r="AQ17" s="80">
        <v>0</v>
      </c>
      <c r="AR17" s="80">
        <v>0</v>
      </c>
      <c r="AS17" s="80">
        <v>-3314.4543866151321</v>
      </c>
      <c r="AT17" s="80">
        <v>-984.95860213378205</v>
      </c>
      <c r="AU17" s="80">
        <v>-355.45349038276868</v>
      </c>
      <c r="AV17" s="80"/>
      <c r="AW17" s="80"/>
    </row>
    <row r="18" spans="1:49" ht="26">
      <c r="A18" s="79" t="s">
        <v>54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/>
      <c r="AW18" s="80"/>
    </row>
    <row r="19" spans="1:49">
      <c r="A19" s="79" t="s">
        <v>55</v>
      </c>
      <c r="B19" s="80">
        <v>-20913.683485573438</v>
      </c>
      <c r="C19" s="80">
        <v>-24417.141528894153</v>
      </c>
      <c r="D19" s="80">
        <v>-12868.610114454874</v>
      </c>
      <c r="E19" s="80">
        <v>-27751.378997797372</v>
      </c>
      <c r="F19" s="80">
        <v>-16393.473839304304</v>
      </c>
      <c r="G19" s="80">
        <v>-16560.301340638693</v>
      </c>
      <c r="H19" s="80">
        <v>-21412.674779424386</v>
      </c>
      <c r="I19" s="80">
        <v>-19154.076300125613</v>
      </c>
      <c r="J19" s="80">
        <v>-12144.131722880582</v>
      </c>
      <c r="K19" s="80">
        <v>-5056.2147694284504</v>
      </c>
      <c r="L19" s="80">
        <v>17200.346492309032</v>
      </c>
      <c r="M19" s="80">
        <v>-23234.550881392497</v>
      </c>
      <c r="N19" s="80">
        <v>0</v>
      </c>
      <c r="O19" s="80">
        <v>-552.76371244049608</v>
      </c>
      <c r="P19" s="80">
        <v>-4.8864772083476282</v>
      </c>
      <c r="Q19" s="80">
        <v>462.04560768377888</v>
      </c>
      <c r="R19" s="80">
        <v>-372.64524062749268</v>
      </c>
      <c r="S19" s="80">
        <v>-79.336842971480735</v>
      </c>
      <c r="T19" s="80">
        <v>-327.71706887602227</v>
      </c>
      <c r="U19" s="80">
        <v>-69.054569212896922</v>
      </c>
      <c r="V19" s="80">
        <v>-411.60802663547196</v>
      </c>
      <c r="W19" s="80">
        <v>-133.09027794733692</v>
      </c>
      <c r="X19" s="80">
        <v>-854.57121499144193</v>
      </c>
      <c r="Y19" s="80">
        <v>-96.261206682732336</v>
      </c>
      <c r="Z19" s="80">
        <v>-582.79949527284487</v>
      </c>
      <c r="AA19" s="80">
        <v>-602.34517462564679</v>
      </c>
      <c r="AB19" s="80">
        <v>-121.98033776578177</v>
      </c>
      <c r="AC19" s="80">
        <v>-302.93067485697043</v>
      </c>
      <c r="AD19" s="80">
        <v>-996.83458457598215</v>
      </c>
      <c r="AE19" s="80">
        <v>-955.46570739275273</v>
      </c>
      <c r="AF19" s="80">
        <v>-994.32668094023506</v>
      </c>
      <c r="AG19" s="80">
        <v>-267.08301399068114</v>
      </c>
      <c r="AH19" s="80">
        <v>-922.9501615372418</v>
      </c>
      <c r="AI19" s="80">
        <v>-685.63536743124189</v>
      </c>
      <c r="AJ19" s="80">
        <v>-1112.1964757096298</v>
      </c>
      <c r="AK19" s="80">
        <v>-432.18061636303582</v>
      </c>
      <c r="AL19" s="80">
        <v>-1791.8543616265413</v>
      </c>
      <c r="AM19" s="80">
        <v>-2854.532182564124</v>
      </c>
      <c r="AN19" s="80">
        <v>1613.4387784534197</v>
      </c>
      <c r="AO19" s="80">
        <v>-2274.821293760057</v>
      </c>
      <c r="AP19" s="80">
        <v>-1871.7576575816386</v>
      </c>
      <c r="AQ19" s="80">
        <v>-672.92378109610377</v>
      </c>
      <c r="AR19" s="80">
        <v>-1613.2075734362315</v>
      </c>
      <c r="AS19" s="80">
        <v>-2930.3505177213628</v>
      </c>
      <c r="AT19" s="80">
        <v>-1217.6104549090494</v>
      </c>
      <c r="AU19" s="80">
        <v>-718.12238679043935</v>
      </c>
      <c r="AV19" s="80"/>
      <c r="AW19" s="80"/>
    </row>
    <row r="20" spans="1:49" ht="31.5" customHeight="1">
      <c r="A20" s="81" t="s">
        <v>232</v>
      </c>
      <c r="B20" s="82">
        <v>4559.5367551109175</v>
      </c>
      <c r="C20" s="82">
        <v>8232.1317200048215</v>
      </c>
      <c r="D20" s="82">
        <v>4884.1650215609643</v>
      </c>
      <c r="E20" s="82">
        <v>-7978.3836675644434</v>
      </c>
      <c r="F20" s="82">
        <v>16645.080956422866</v>
      </c>
      <c r="G20" s="82">
        <v>14958.424510301771</v>
      </c>
      <c r="H20" s="82">
        <v>-21641.911105281866</v>
      </c>
      <c r="I20" s="82">
        <v>-3632.625640571172</v>
      </c>
      <c r="J20" s="82">
        <v>-23363.64089562443</v>
      </c>
      <c r="K20" s="82">
        <v>-4146.0478412008888</v>
      </c>
      <c r="L20" s="82">
        <v>30525.438527386614</v>
      </c>
      <c r="M20" s="82">
        <v>-33759.823848217515</v>
      </c>
      <c r="N20" s="82">
        <v>4306.834071134178</v>
      </c>
      <c r="O20" s="82">
        <v>16242.597419724196</v>
      </c>
      <c r="P20" s="82">
        <v>24652.449703317568</v>
      </c>
      <c r="Q20" s="82">
        <v>48507.757582938902</v>
      </c>
      <c r="R20" s="82">
        <v>7461.6126030311088</v>
      </c>
      <c r="S20" s="82">
        <v>1527.5901498173689</v>
      </c>
      <c r="T20" s="82">
        <v>-8232.1466699086959</v>
      </c>
      <c r="U20" s="82">
        <v>34248.406029887767</v>
      </c>
      <c r="V20" s="82">
        <v>-10296.555085635442</v>
      </c>
      <c r="W20" s="82">
        <v>41621.863444264302</v>
      </c>
      <c r="X20" s="82">
        <v>-20185.995097711748</v>
      </c>
      <c r="Y20" s="82">
        <v>39462.456537368533</v>
      </c>
      <c r="Z20" s="82">
        <v>-25077.071587963626</v>
      </c>
      <c r="AA20" s="82">
        <v>4802.9455133523334</v>
      </c>
      <c r="AB20" s="82">
        <v>33204.527991601855</v>
      </c>
      <c r="AC20" s="82">
        <v>67462.086624531425</v>
      </c>
      <c r="AD20" s="82">
        <v>-24292.583010185957</v>
      </c>
      <c r="AE20" s="82">
        <v>29539.631448218504</v>
      </c>
      <c r="AF20" s="82">
        <v>64481.832458594065</v>
      </c>
      <c r="AG20" s="82">
        <v>44715.340330361709</v>
      </c>
      <c r="AH20" s="82">
        <v>-25041.068874156786</v>
      </c>
      <c r="AI20" s="82">
        <v>-38252.603013084045</v>
      </c>
      <c r="AJ20" s="82">
        <v>23914.756904770664</v>
      </c>
      <c r="AK20" s="82">
        <v>-21477.398257744229</v>
      </c>
      <c r="AL20" s="82">
        <v>38145.452046133163</v>
      </c>
      <c r="AM20" s="82">
        <v>-12235.690377811417</v>
      </c>
      <c r="AN20" s="82">
        <v>-13050.607887730001</v>
      </c>
      <c r="AO20" s="82">
        <v>-78.640129669578528</v>
      </c>
      <c r="AP20" s="82">
        <v>74719.226225634964</v>
      </c>
      <c r="AQ20" s="82">
        <v>41347.67058981405</v>
      </c>
      <c r="AR20" s="82">
        <v>44095.57012705227</v>
      </c>
      <c r="AS20" s="82">
        <v>39982.75993312744</v>
      </c>
      <c r="AT20" s="82">
        <v>38400.077913173562</v>
      </c>
      <c r="AU20" s="82">
        <v>45490.980496279211</v>
      </c>
      <c r="AV20" s="82"/>
      <c r="AW20" s="82"/>
    </row>
    <row r="21" spans="1:49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/>
      <c r="AW21" s="80"/>
    </row>
    <row r="22" spans="1:49">
      <c r="A22" s="79" t="s">
        <v>57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/>
      <c r="AW22" s="80"/>
    </row>
    <row r="23" spans="1:49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/>
      <c r="AW23" s="80"/>
    </row>
    <row r="24" spans="1:49" ht="26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  <c r="AV24" s="80"/>
      <c r="AW24" s="80"/>
    </row>
    <row r="25" spans="1:49">
      <c r="A25" s="79" t="s">
        <v>59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/>
      <c r="AW25" s="80"/>
    </row>
    <row r="26" spans="1:49" ht="26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  <c r="AV26" s="80"/>
      <c r="AW26" s="80"/>
    </row>
    <row r="27" spans="1:49" ht="26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  <c r="AV27" s="80"/>
      <c r="AW27" s="80"/>
    </row>
    <row r="28" spans="1:49">
      <c r="A28" s="79" t="s">
        <v>60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-2873.0463410690927</v>
      </c>
      <c r="M28" s="80">
        <v>2873.0463410690927</v>
      </c>
      <c r="N28" s="80">
        <v>-774.7794229888566</v>
      </c>
      <c r="O28" s="80">
        <v>-853.59145721489699</v>
      </c>
      <c r="P28" s="80">
        <v>-752.39964469530423</v>
      </c>
      <c r="Q28" s="80">
        <v>-381.09371203108731</v>
      </c>
      <c r="R28" s="80">
        <v>100.49022866258974</v>
      </c>
      <c r="S28" s="80">
        <v>6042.1069956030169</v>
      </c>
      <c r="T28" s="80">
        <v>3169.7419765485256</v>
      </c>
      <c r="U28" s="80">
        <v>2948.2833927541669</v>
      </c>
      <c r="V28" s="80">
        <v>-1834.1836887729087</v>
      </c>
      <c r="W28" s="80">
        <v>-8708.853255034006</v>
      </c>
      <c r="X28" s="80">
        <v>-1673.3923045710108</v>
      </c>
      <c r="Y28" s="80">
        <v>-5858.2576608008603</v>
      </c>
      <c r="Z28" s="80">
        <v>-3739.197782184126</v>
      </c>
      <c r="AA28" s="80">
        <v>-1011.2652067326621</v>
      </c>
      <c r="AB28" s="80">
        <v>-1825.4823587072369</v>
      </c>
      <c r="AC28" s="80">
        <v>-3550.7809999308683</v>
      </c>
      <c r="AD28" s="80">
        <v>-2627.4425185601799</v>
      </c>
      <c r="AE28" s="80">
        <v>-7653.462459519249</v>
      </c>
      <c r="AF28" s="80">
        <v>-1285.6466721414999</v>
      </c>
      <c r="AG28" s="80">
        <v>-4936.0607180827828</v>
      </c>
      <c r="AH28" s="80">
        <v>-2201.0769479269034</v>
      </c>
      <c r="AI28" s="80">
        <v>-3411.3667995046039</v>
      </c>
      <c r="AJ28" s="80">
        <v>-1179.2324447399533</v>
      </c>
      <c r="AK28" s="80">
        <v>-1917.8266530871024</v>
      </c>
      <c r="AL28" s="80">
        <v>-498.00975269304683</v>
      </c>
      <c r="AM28" s="80">
        <v>2497.8595540833148</v>
      </c>
      <c r="AN28" s="80">
        <v>-726.82289283066734</v>
      </c>
      <c r="AO28" s="80">
        <v>-219.26858881964108</v>
      </c>
      <c r="AP28" s="80">
        <v>-499.16251793097626</v>
      </c>
      <c r="AQ28" s="80">
        <v>-123.88989225788737</v>
      </c>
      <c r="AR28" s="80">
        <v>-338.49425420287844</v>
      </c>
      <c r="AS28" s="80">
        <v>-551.63065334003113</v>
      </c>
      <c r="AT28" s="80">
        <v>-70.174837161467266</v>
      </c>
      <c r="AU28" s="80">
        <v>-2891.3666863447761</v>
      </c>
      <c r="AV28" s="80"/>
      <c r="AW28" s="80"/>
    </row>
    <row r="29" spans="1:49">
      <c r="A29" s="79" t="s">
        <v>61</v>
      </c>
      <c r="B29" s="80">
        <v>0</v>
      </c>
      <c r="C29" s="80">
        <v>-11.801938657407407</v>
      </c>
      <c r="D29" s="80">
        <v>11.801938657407407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-37968.900189597145</v>
      </c>
      <c r="M29" s="80">
        <v>37968.900189597145</v>
      </c>
      <c r="N29" s="80">
        <v>-9263.1903526179212</v>
      </c>
      <c r="O29" s="80">
        <v>7876.4798223125945</v>
      </c>
      <c r="P29" s="80">
        <v>-22560.648150717552</v>
      </c>
      <c r="Q29" s="80">
        <v>-3552.1680137029252</v>
      </c>
      <c r="R29" s="80">
        <v>-10741.265620845519</v>
      </c>
      <c r="S29" s="80">
        <v>-9848.5272616353141</v>
      </c>
      <c r="T29" s="80">
        <v>-6701.7875210873572</v>
      </c>
      <c r="U29" s="80">
        <v>-24254.17258547329</v>
      </c>
      <c r="V29" s="80">
        <v>-11663.25774618315</v>
      </c>
      <c r="W29" s="80">
        <v>-10158.987015792121</v>
      </c>
      <c r="X29" s="80">
        <v>-14211.879317633975</v>
      </c>
      <c r="Y29" s="80">
        <v>-16187.116342867899</v>
      </c>
      <c r="Z29" s="80">
        <v>-12681.046003518173</v>
      </c>
      <c r="AA29" s="80">
        <v>-6223.3705124250719</v>
      </c>
      <c r="AB29" s="80">
        <v>-11712.035326747482</v>
      </c>
      <c r="AC29" s="80">
        <v>-14217.018276881488</v>
      </c>
      <c r="AD29" s="80">
        <v>-11561.838251951825</v>
      </c>
      <c r="AE29" s="80">
        <v>-15169.410513687917</v>
      </c>
      <c r="AF29" s="80">
        <v>-24396.624221928367</v>
      </c>
      <c r="AG29" s="80">
        <v>-24236.056964336713</v>
      </c>
      <c r="AH29" s="80">
        <v>-20641.499871002721</v>
      </c>
      <c r="AI29" s="80">
        <v>-10850.502414093276</v>
      </c>
      <c r="AJ29" s="80">
        <v>-12471.621048231518</v>
      </c>
      <c r="AK29" s="80">
        <v>-11936.014055662512</v>
      </c>
      <c r="AL29" s="80">
        <v>-18652.393170893749</v>
      </c>
      <c r="AM29" s="80">
        <v>-15415.017454726909</v>
      </c>
      <c r="AN29" s="80">
        <v>-9206.3188276850778</v>
      </c>
      <c r="AO29" s="80">
        <v>-20713.792425080203</v>
      </c>
      <c r="AP29" s="80">
        <v>-29071.223947346214</v>
      </c>
      <c r="AQ29" s="80">
        <v>-15744.273917581235</v>
      </c>
      <c r="AR29" s="80">
        <v>-15186.948389977857</v>
      </c>
      <c r="AS29" s="80">
        <v>-8766.2147288401247</v>
      </c>
      <c r="AT29" s="80">
        <v>-13885.16221522735</v>
      </c>
      <c r="AU29" s="80">
        <v>-13155.169218611585</v>
      </c>
      <c r="AV29" s="80"/>
      <c r="AW29" s="80"/>
    </row>
    <row r="30" spans="1:49">
      <c r="A30" s="98" t="s">
        <v>233</v>
      </c>
      <c r="B30" s="84">
        <v>4559.5367551109175</v>
      </c>
      <c r="C30" s="84">
        <v>8220.3297813474146</v>
      </c>
      <c r="D30" s="84">
        <v>4895.9669602183712</v>
      </c>
      <c r="E30" s="84">
        <v>-7978.3836675644434</v>
      </c>
      <c r="F30" s="84">
        <v>16645.080956422866</v>
      </c>
      <c r="G30" s="84">
        <v>14958.424510301771</v>
      </c>
      <c r="H30" s="84">
        <v>-21641.911105281866</v>
      </c>
      <c r="I30" s="84">
        <v>-3632.625640571172</v>
      </c>
      <c r="J30" s="84">
        <v>-23363.64089562443</v>
      </c>
      <c r="K30" s="84">
        <v>-4146.0478412008888</v>
      </c>
      <c r="L30" s="84">
        <v>-10316.508003279621</v>
      </c>
      <c r="M30" s="84">
        <v>7082.1226824487203</v>
      </c>
      <c r="N30" s="84">
        <v>-5731.1357044725992</v>
      </c>
      <c r="O30" s="84">
        <v>23265.485784821893</v>
      </c>
      <c r="P30" s="84">
        <v>1339.4019079047139</v>
      </c>
      <c r="Q30" s="84">
        <v>44574.495857204885</v>
      </c>
      <c r="R30" s="84">
        <v>-3179.1627891518215</v>
      </c>
      <c r="S30" s="84">
        <v>-2278.8301162149251</v>
      </c>
      <c r="T30" s="84">
        <v>-11764.192214447528</v>
      </c>
      <c r="U30" s="84">
        <v>12942.516837168643</v>
      </c>
      <c r="V30" s="84">
        <v>-23793.9965205915</v>
      </c>
      <c r="W30" s="84">
        <v>22754.02317343817</v>
      </c>
      <c r="X30" s="84">
        <v>-36071.266719916734</v>
      </c>
      <c r="Y30" s="84">
        <v>17417.082533699766</v>
      </c>
      <c r="Z30" s="84">
        <v>-41497.315373665922</v>
      </c>
      <c r="AA30" s="84">
        <v>-2431.6902058054038</v>
      </c>
      <c r="AB30" s="84">
        <v>19667.010306147135</v>
      </c>
      <c r="AC30" s="84">
        <v>49694.287347719073</v>
      </c>
      <c r="AD30" s="84">
        <v>-38481.86378069796</v>
      </c>
      <c r="AE30" s="84">
        <v>6716.7584750113347</v>
      </c>
      <c r="AF30" s="84">
        <v>38799.5615645242</v>
      </c>
      <c r="AG30" s="84">
        <v>15543.222647942204</v>
      </c>
      <c r="AH30" s="84">
        <v>-47883.645693086408</v>
      </c>
      <c r="AI30" s="84">
        <v>-52514.47222668193</v>
      </c>
      <c r="AJ30" s="84">
        <v>10263.903411799198</v>
      </c>
      <c r="AK30" s="84">
        <v>-35331.238966493853</v>
      </c>
      <c r="AL30" s="84">
        <v>18995.04912254637</v>
      </c>
      <c r="AM30" s="84">
        <v>-25152.848278455011</v>
      </c>
      <c r="AN30" s="84">
        <v>-22983.749608245751</v>
      </c>
      <c r="AO30" s="84">
        <v>-21011.701143569426</v>
      </c>
      <c r="AP30" s="84">
        <v>45148.839760357776</v>
      </c>
      <c r="AQ30" s="84">
        <v>25479.506779974923</v>
      </c>
      <c r="AR30" s="84">
        <v>28570.12748287154</v>
      </c>
      <c r="AS30" s="84">
        <v>30664.914550947287</v>
      </c>
      <c r="AT30" s="84">
        <v>24444.740860784743</v>
      </c>
      <c r="AU30" s="84">
        <v>29444.444591322859</v>
      </c>
      <c r="AV30" s="84"/>
      <c r="AW30" s="84"/>
    </row>
    <row r="31" spans="1:4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</row>
    <row r="32" spans="1:49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</row>
    <row r="33" spans="1:49" ht="26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-3683.5382971591384</v>
      </c>
      <c r="AV33" s="80"/>
      <c r="AW33" s="80"/>
    </row>
    <row r="34" spans="1:49" ht="26">
      <c r="A34" s="79" t="s">
        <v>63</v>
      </c>
      <c r="B34" s="80">
        <v>-418.36486878352906</v>
      </c>
      <c r="C34" s="80">
        <v>0.90790987149205193</v>
      </c>
      <c r="D34" s="80">
        <v>6.1221168799266934</v>
      </c>
      <c r="E34" s="80">
        <v>6.748039823714862</v>
      </c>
      <c r="F34" s="80">
        <v>0</v>
      </c>
      <c r="G34" s="80">
        <v>-8051.1408466579715</v>
      </c>
      <c r="H34" s="80">
        <v>237.17572819826</v>
      </c>
      <c r="I34" s="80">
        <v>173.72857673637918</v>
      </c>
      <c r="J34" s="80">
        <v>0</v>
      </c>
      <c r="K34" s="80">
        <v>0</v>
      </c>
      <c r="L34" s="80">
        <v>0</v>
      </c>
      <c r="M34" s="80">
        <v>-697.82496269042656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-0.73561865528909809</v>
      </c>
      <c r="T34" s="80">
        <v>2.007221632520928E-2</v>
      </c>
      <c r="U34" s="80">
        <v>1.4076469672685277E-2</v>
      </c>
      <c r="V34" s="80">
        <v>0</v>
      </c>
      <c r="W34" s="80">
        <v>-1.1105352780039979</v>
      </c>
      <c r="X34" s="80">
        <v>1.7001706523353421E-2</v>
      </c>
      <c r="Y34" s="80">
        <v>2.7390025913669458E-2</v>
      </c>
      <c r="Z34" s="80">
        <v>0</v>
      </c>
      <c r="AA34" s="80">
        <v>0</v>
      </c>
      <c r="AB34" s="80">
        <v>-2617.8329073742025</v>
      </c>
      <c r="AC34" s="80">
        <v>-34.489722962039195</v>
      </c>
      <c r="AD34" s="80">
        <v>0</v>
      </c>
      <c r="AE34" s="80">
        <v>-782.45315403177131</v>
      </c>
      <c r="AF34" s="80">
        <v>-362.56044307333411</v>
      </c>
      <c r="AG34" s="80">
        <v>33.240147434812798</v>
      </c>
      <c r="AH34" s="80">
        <v>0</v>
      </c>
      <c r="AI34" s="80">
        <v>-1.1866225501390408</v>
      </c>
      <c r="AJ34" s="80">
        <v>-1.0936814981568683</v>
      </c>
      <c r="AK34" s="80">
        <v>3.5885493550303682E-2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-282.70761753121599</v>
      </c>
      <c r="AV34" s="80"/>
      <c r="AW34" s="80"/>
    </row>
    <row r="35" spans="1:49" ht="26">
      <c r="A35" s="79" t="s">
        <v>64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  <c r="AV35" s="80"/>
      <c r="AW35" s="80"/>
    </row>
    <row r="36" spans="1:49" ht="26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  <c r="AV36" s="80"/>
      <c r="AW36" s="80"/>
    </row>
    <row r="37" spans="1:49" ht="26">
      <c r="A37" s="79" t="s">
        <v>66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  <c r="AV37" s="80"/>
      <c r="AW37" s="80"/>
    </row>
    <row r="38" spans="1:49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  <c r="AV38" s="80"/>
      <c r="AW38" s="80"/>
    </row>
    <row r="39" spans="1:49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  <c r="AV39" s="80"/>
      <c r="AW39" s="80"/>
    </row>
    <row r="40" spans="1:49">
      <c r="A40" s="79" t="s">
        <v>69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v>0</v>
      </c>
      <c r="AU40" s="80">
        <v>0</v>
      </c>
      <c r="AV40" s="80"/>
      <c r="AW40" s="80"/>
    </row>
    <row r="41" spans="1:49">
      <c r="A41" s="79" t="s">
        <v>235</v>
      </c>
      <c r="B41" s="80">
        <v>434.76149050311733</v>
      </c>
      <c r="C41" s="80">
        <v>423.73883501771616</v>
      </c>
      <c r="D41" s="80">
        <v>350.93676352209309</v>
      </c>
      <c r="E41" s="80">
        <v>241.21929514776684</v>
      </c>
      <c r="F41" s="80">
        <v>301.24117166605276</v>
      </c>
      <c r="G41" s="80">
        <v>607.86949931602544</v>
      </c>
      <c r="H41" s="80">
        <v>833.35354105767931</v>
      </c>
      <c r="I41" s="80">
        <v>389.39557433922892</v>
      </c>
      <c r="J41" s="80">
        <v>290.90844348222424</v>
      </c>
      <c r="K41" s="80">
        <v>247.35503564850046</v>
      </c>
      <c r="L41" s="80">
        <v>408.2554291424716</v>
      </c>
      <c r="M41" s="80">
        <v>219.2789255551354</v>
      </c>
      <c r="N41" s="80">
        <v>178.96656998931459</v>
      </c>
      <c r="O41" s="80">
        <v>615.01784528008295</v>
      </c>
      <c r="P41" s="80">
        <v>921.36949394386545</v>
      </c>
      <c r="Q41" s="80">
        <v>-105.88472030741536</v>
      </c>
      <c r="R41" s="80">
        <v>16338.72307896836</v>
      </c>
      <c r="S41" s="80">
        <v>-266.28916204422785</v>
      </c>
      <c r="T41" s="80">
        <v>657.74783187136563</v>
      </c>
      <c r="U41" s="80">
        <v>-72.531829074840061</v>
      </c>
      <c r="V41" s="80">
        <v>0</v>
      </c>
      <c r="W41" s="80">
        <v>361.59028651810172</v>
      </c>
      <c r="X41" s="80">
        <v>168.41919077285104</v>
      </c>
      <c r="Y41" s="80">
        <v>1650.3123559073356</v>
      </c>
      <c r="Z41" s="80">
        <v>509.6575687317798</v>
      </c>
      <c r="AA41" s="80">
        <v>344.76843811544023</v>
      </c>
      <c r="AB41" s="80">
        <v>918.85755731159668</v>
      </c>
      <c r="AC41" s="80">
        <v>860.38857816621248</v>
      </c>
      <c r="AD41" s="80">
        <v>425.09807624635209</v>
      </c>
      <c r="AE41" s="80">
        <v>1444.4670928363505</v>
      </c>
      <c r="AF41" s="80">
        <v>594.87403185196354</v>
      </c>
      <c r="AG41" s="80">
        <v>522.95505400093725</v>
      </c>
      <c r="AH41" s="80">
        <v>76.209810174879735</v>
      </c>
      <c r="AI41" s="80">
        <v>2719.5395141162285</v>
      </c>
      <c r="AJ41" s="80">
        <v>838.37472773938043</v>
      </c>
      <c r="AK41" s="80">
        <v>254.77997777722203</v>
      </c>
      <c r="AL41" s="80">
        <v>333.39634734276257</v>
      </c>
      <c r="AM41" s="80">
        <v>1416.8283299164232</v>
      </c>
      <c r="AN41" s="80">
        <v>547.7918818544149</v>
      </c>
      <c r="AO41" s="80">
        <v>-60.58219427142285</v>
      </c>
      <c r="AP41" s="80">
        <v>18.737870221922201</v>
      </c>
      <c r="AQ41" s="80">
        <v>1468.4633789548534</v>
      </c>
      <c r="AR41" s="80">
        <v>250.4299144471795</v>
      </c>
      <c r="AS41" s="80">
        <v>-93.939735657628944</v>
      </c>
      <c r="AT41" s="80">
        <v>629.2995086275854</v>
      </c>
      <c r="AU41" s="80">
        <v>809.9571745199886</v>
      </c>
      <c r="AV41" s="80"/>
      <c r="AW41" s="80"/>
    </row>
    <row r="42" spans="1:49">
      <c r="A42" s="79" t="s">
        <v>70</v>
      </c>
      <c r="B42" s="80">
        <v>-1269.7042192257504</v>
      </c>
      <c r="C42" s="80">
        <v>-2139.656313181657</v>
      </c>
      <c r="D42" s="80">
        <v>-3763.9248076734916</v>
      </c>
      <c r="E42" s="80">
        <v>-1805.0268148573186</v>
      </c>
      <c r="F42" s="80">
        <v>-1604.7148508191733</v>
      </c>
      <c r="G42" s="80">
        <v>-2761.0613596698531</v>
      </c>
      <c r="H42" s="80">
        <v>-363.66993566337715</v>
      </c>
      <c r="I42" s="80">
        <v>-9768.7660384968331</v>
      </c>
      <c r="J42" s="80">
        <v>-1291.8755697356426</v>
      </c>
      <c r="K42" s="80">
        <v>-1275.0713835966278</v>
      </c>
      <c r="L42" s="80">
        <v>-4327.7325687065604</v>
      </c>
      <c r="M42" s="80">
        <v>-3561.7325529644941</v>
      </c>
      <c r="N42" s="80">
        <v>-702.31262402686605</v>
      </c>
      <c r="O42" s="80">
        <v>-1290.9456155656267</v>
      </c>
      <c r="P42" s="80">
        <v>-131.83811425554336</v>
      </c>
      <c r="Q42" s="80">
        <v>1789.9576769444084</v>
      </c>
      <c r="R42" s="80">
        <v>-3874.7507311885138</v>
      </c>
      <c r="S42" s="80">
        <v>-4632.05946285134</v>
      </c>
      <c r="T42" s="80">
        <v>-3035.6932644346016</v>
      </c>
      <c r="U42" s="80">
        <v>-3657.8862470640397</v>
      </c>
      <c r="V42" s="80">
        <v>-2691.5624343861546</v>
      </c>
      <c r="W42" s="80">
        <v>-1892.4192047639153</v>
      </c>
      <c r="X42" s="80">
        <v>-9689.2063757219858</v>
      </c>
      <c r="Y42" s="80">
        <v>-6441.8943624858985</v>
      </c>
      <c r="Z42" s="80">
        <v>-1197.0773065471567</v>
      </c>
      <c r="AA42" s="80">
        <v>-2051.7488702511728</v>
      </c>
      <c r="AB42" s="80">
        <v>-817.61048689235577</v>
      </c>
      <c r="AC42" s="80">
        <v>-2448.1847330441224</v>
      </c>
      <c r="AD42" s="80">
        <v>-950.63517458655565</v>
      </c>
      <c r="AE42" s="80">
        <v>-603.39209675436996</v>
      </c>
      <c r="AF42" s="80">
        <v>-267.04114371672426</v>
      </c>
      <c r="AG42" s="80">
        <v>-1028.7267595221706</v>
      </c>
      <c r="AH42" s="80">
        <v>-571.5210127040674</v>
      </c>
      <c r="AI42" s="80">
        <v>-511.71765317377788</v>
      </c>
      <c r="AJ42" s="80">
        <v>-1543.4994115349871</v>
      </c>
      <c r="AK42" s="80">
        <v>-471.28438372036544</v>
      </c>
      <c r="AL42" s="80">
        <v>-3015.2092455865723</v>
      </c>
      <c r="AM42" s="80">
        <v>-433.47868887221603</v>
      </c>
      <c r="AN42" s="80">
        <v>-2041.4459995482744</v>
      </c>
      <c r="AO42" s="80">
        <v>-1433.4316178045274</v>
      </c>
      <c r="AP42" s="80">
        <v>-536.86503248670999</v>
      </c>
      <c r="AQ42" s="80">
        <v>-282.88067081256133</v>
      </c>
      <c r="AR42" s="80">
        <v>-101.5753170044311</v>
      </c>
      <c r="AS42" s="80">
        <v>-164.16741089235825</v>
      </c>
      <c r="AT42" s="80">
        <v>-178.8387820612709</v>
      </c>
      <c r="AU42" s="80">
        <v>-118.12237607163783</v>
      </c>
      <c r="AV42" s="80"/>
      <c r="AW42" s="80"/>
    </row>
    <row r="43" spans="1:49">
      <c r="A43" s="79" t="s">
        <v>71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-862.27895718668583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/>
      <c r="AW43" s="80"/>
    </row>
    <row r="44" spans="1:49">
      <c r="A44" s="79" t="s">
        <v>72</v>
      </c>
      <c r="B44" s="80">
        <v>-138.60555313904595</v>
      </c>
      <c r="C44" s="80">
        <v>-90.121660402620705</v>
      </c>
      <c r="D44" s="80">
        <v>-139.19986997728412</v>
      </c>
      <c r="E44" s="80">
        <v>11.294010168674731</v>
      </c>
      <c r="F44" s="80">
        <v>-8.0075591358242182</v>
      </c>
      <c r="G44" s="80">
        <v>-12.018848606152821</v>
      </c>
      <c r="H44" s="80">
        <v>0.58995090632035385</v>
      </c>
      <c r="I44" s="80">
        <v>0.43213246177406717</v>
      </c>
      <c r="J44" s="80">
        <v>0</v>
      </c>
      <c r="K44" s="80">
        <v>-13.579888948490076</v>
      </c>
      <c r="L44" s="80">
        <v>13.579888948490076</v>
      </c>
      <c r="M44" s="80">
        <v>-1000.9279371130517</v>
      </c>
      <c r="N44" s="80">
        <v>-42.43016333384216</v>
      </c>
      <c r="O44" s="80">
        <v>33.259731873304275</v>
      </c>
      <c r="P44" s="80">
        <v>9.1704314605378858</v>
      </c>
      <c r="Q44" s="80">
        <v>0</v>
      </c>
      <c r="R44" s="80">
        <v>0</v>
      </c>
      <c r="S44" s="80">
        <v>0</v>
      </c>
      <c r="T44" s="80">
        <v>0</v>
      </c>
      <c r="U44" s="80">
        <v>-11.19857835419557</v>
      </c>
      <c r="V44" s="80">
        <v>0</v>
      </c>
      <c r="W44" s="80">
        <v>0</v>
      </c>
      <c r="X44" s="80">
        <v>-910.34774367573084</v>
      </c>
      <c r="Y44" s="80">
        <v>-398.82819843978211</v>
      </c>
      <c r="Z44" s="80">
        <v>0</v>
      </c>
      <c r="AA44" s="80">
        <v>-357.50219077602156</v>
      </c>
      <c r="AB44" s="80">
        <v>-56.903203676091323</v>
      </c>
      <c r="AC44" s="80">
        <v>-406.06582361882238</v>
      </c>
      <c r="AD44" s="80">
        <v>0</v>
      </c>
      <c r="AE44" s="80">
        <v>-631.26190437169782</v>
      </c>
      <c r="AF44" s="80">
        <v>-168.80675568738729</v>
      </c>
      <c r="AG44" s="80">
        <v>-331.26776640117066</v>
      </c>
      <c r="AH44" s="80">
        <v>-537.03557579165124</v>
      </c>
      <c r="AI44" s="80">
        <v>-230.6607805748331</v>
      </c>
      <c r="AJ44" s="80">
        <v>-192.84216768345198</v>
      </c>
      <c r="AK44" s="80">
        <v>-97.364726394882382</v>
      </c>
      <c r="AL44" s="80">
        <v>-70.171364377522366</v>
      </c>
      <c r="AM44" s="80">
        <v>-245.09551744968718</v>
      </c>
      <c r="AN44" s="80">
        <v>-680.50445629527928</v>
      </c>
      <c r="AO44" s="80">
        <v>-438.08509203932192</v>
      </c>
      <c r="AP44" s="80">
        <v>-312.46308328411101</v>
      </c>
      <c r="AQ44" s="80">
        <v>-173.74392315297342</v>
      </c>
      <c r="AR44" s="80">
        <v>-94.60258237028637</v>
      </c>
      <c r="AS44" s="80">
        <v>-164.02124721740813</v>
      </c>
      <c r="AT44" s="80">
        <v>-196.16355533393585</v>
      </c>
      <c r="AU44" s="80">
        <v>-26.014438464773605</v>
      </c>
      <c r="AV44" s="80"/>
      <c r="AW44" s="80"/>
    </row>
    <row r="45" spans="1:49">
      <c r="A45" s="79" t="s">
        <v>236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  <c r="AV45" s="80"/>
      <c r="AW45" s="80"/>
    </row>
    <row r="46" spans="1:49">
      <c r="A46" s="79" t="s">
        <v>73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  <c r="AV46" s="80"/>
      <c r="AW46" s="80"/>
    </row>
    <row r="47" spans="1:49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  <c r="AR47" s="80">
        <v>0</v>
      </c>
      <c r="AS47" s="80">
        <v>0</v>
      </c>
      <c r="AT47" s="80">
        <v>0</v>
      </c>
      <c r="AU47" s="80">
        <v>0</v>
      </c>
      <c r="AV47" s="80"/>
      <c r="AW47" s="80"/>
    </row>
    <row r="48" spans="1:49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-13201.660145593989</v>
      </c>
      <c r="V48" s="80">
        <v>-9403.5109031464654</v>
      </c>
      <c r="W48" s="80">
        <v>-4921.2214578515359</v>
      </c>
      <c r="X48" s="80">
        <v>-4223.5916165481103</v>
      </c>
      <c r="Y48" s="80">
        <v>-418.07970704598119</v>
      </c>
      <c r="Z48" s="80">
        <v>-804.15964793416174</v>
      </c>
      <c r="AA48" s="80">
        <v>8.9128696780686596</v>
      </c>
      <c r="AB48" s="80">
        <v>-236.60245264964703</v>
      </c>
      <c r="AC48" s="80">
        <v>-259.85520980689512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/>
      <c r="AW48" s="80"/>
    </row>
    <row r="49" spans="1:49" ht="26">
      <c r="A49" s="79" t="s">
        <v>76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223.41759956240404</v>
      </c>
      <c r="AA49" s="80">
        <v>-2.4762395797925478</v>
      </c>
      <c r="AB49" s="80">
        <v>2401.8265917396939</v>
      </c>
      <c r="AC49" s="80">
        <v>630.06226078037753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/>
      <c r="AW49" s="80"/>
    </row>
    <row r="50" spans="1:49" ht="26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-849.89197372095418</v>
      </c>
      <c r="M50" s="80">
        <v>849.89197372095418</v>
      </c>
      <c r="N50" s="80">
        <v>-334.71531063959702</v>
      </c>
      <c r="O50" s="80">
        <v>-279.78697855721322</v>
      </c>
      <c r="P50" s="80">
        <v>-721.20981162296209</v>
      </c>
      <c r="Q50" s="80">
        <v>108.12164092738385</v>
      </c>
      <c r="R50" s="80">
        <v>-1008.4751395905345</v>
      </c>
      <c r="S50" s="80">
        <v>-9.2957724131272244</v>
      </c>
      <c r="T50" s="80">
        <v>-2350.5240203374474</v>
      </c>
      <c r="U50" s="80">
        <v>-900.75933025807126</v>
      </c>
      <c r="V50" s="80">
        <v>-288.92738234500138</v>
      </c>
      <c r="W50" s="80">
        <v>-284.21691320545398</v>
      </c>
      <c r="X50" s="80">
        <v>81.134380846073952</v>
      </c>
      <c r="Y50" s="80">
        <v>-180.15663113268346</v>
      </c>
      <c r="Z50" s="80">
        <v>0</v>
      </c>
      <c r="AA50" s="80">
        <v>0</v>
      </c>
      <c r="AB50" s="80">
        <v>0</v>
      </c>
      <c r="AC50" s="80">
        <v>-692.08070808974855</v>
      </c>
      <c r="AD50" s="80">
        <v>-775.44187633799163</v>
      </c>
      <c r="AE50" s="80">
        <v>-4.686305464281304</v>
      </c>
      <c r="AF50" s="80">
        <v>-39.196208097376825</v>
      </c>
      <c r="AG50" s="80">
        <v>-111.47309366435593</v>
      </c>
      <c r="AH50" s="80">
        <v>-573.30322819704838</v>
      </c>
      <c r="AI50" s="80">
        <v>573.30322819704838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/>
      <c r="AW50" s="80"/>
    </row>
    <row r="51" spans="1:49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535.29887270536017</v>
      </c>
      <c r="M51" s="80">
        <v>-535.29887270536017</v>
      </c>
      <c r="N51" s="80">
        <v>941.9355823538391</v>
      </c>
      <c r="O51" s="80">
        <v>382.07217969097462</v>
      </c>
      <c r="P51" s="80">
        <v>2622.9639741597621</v>
      </c>
      <c r="Q51" s="80">
        <v>-500.81753427127023</v>
      </c>
      <c r="R51" s="80">
        <v>208.13447221483648</v>
      </c>
      <c r="S51" s="80">
        <v>90.14254542366416</v>
      </c>
      <c r="T51" s="80">
        <v>2154.2631722198212</v>
      </c>
      <c r="U51" s="80">
        <v>155.11362691772229</v>
      </c>
      <c r="V51" s="80">
        <v>143.21215393383125</v>
      </c>
      <c r="W51" s="80">
        <v>164.78962292261355</v>
      </c>
      <c r="X51" s="80">
        <v>124.61905860320383</v>
      </c>
      <c r="Y51" s="80">
        <v>1281.8346494935122</v>
      </c>
      <c r="Z51" s="80">
        <v>0</v>
      </c>
      <c r="AA51" s="80">
        <v>743.16605738013675</v>
      </c>
      <c r="AB51" s="80">
        <v>10.174693474398623</v>
      </c>
      <c r="AC51" s="80">
        <v>9.9251994731203013</v>
      </c>
      <c r="AD51" s="80">
        <v>0</v>
      </c>
      <c r="AE51" s="80">
        <v>12.309575191185216</v>
      </c>
      <c r="AF51" s="80">
        <v>358.13883166901769</v>
      </c>
      <c r="AG51" s="80">
        <v>427.4327358124815</v>
      </c>
      <c r="AH51" s="80">
        <v>1209.1571493555948</v>
      </c>
      <c r="AI51" s="80">
        <v>-1209.1571493555948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/>
      <c r="AW51" s="80"/>
    </row>
    <row r="52" spans="1:49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/>
      <c r="AW52" s="80"/>
    </row>
    <row r="53" spans="1:49">
      <c r="A53" s="79" t="s">
        <v>57</v>
      </c>
      <c r="B53" s="80">
        <v>0</v>
      </c>
      <c r="C53" s="80">
        <v>12608.506944444443</v>
      </c>
      <c r="D53" s="80">
        <v>-410.32094683222749</v>
      </c>
      <c r="E53" s="80">
        <v>21789.427708460877</v>
      </c>
      <c r="F53" s="80">
        <v>0</v>
      </c>
      <c r="G53" s="80">
        <v>0</v>
      </c>
      <c r="H53" s="80">
        <v>0</v>
      </c>
      <c r="I53" s="80">
        <v>17724.141619424539</v>
      </c>
      <c r="J53" s="80">
        <v>0</v>
      </c>
      <c r="K53" s="80">
        <v>0</v>
      </c>
      <c r="L53" s="80">
        <v>0</v>
      </c>
      <c r="M53" s="80">
        <v>27600.691520014185</v>
      </c>
      <c r="N53" s="80">
        <v>0</v>
      </c>
      <c r="O53" s="80">
        <v>0</v>
      </c>
      <c r="P53" s="80">
        <v>0</v>
      </c>
      <c r="Q53" s="80">
        <v>3380.1936389004518</v>
      </c>
      <c r="R53" s="80">
        <v>0</v>
      </c>
      <c r="S53" s="80">
        <v>0</v>
      </c>
      <c r="T53" s="80">
        <v>0</v>
      </c>
      <c r="U53" s="80">
        <v>7911.5820486040748</v>
      </c>
      <c r="V53" s="80">
        <v>0</v>
      </c>
      <c r="W53" s="80">
        <v>14.807137040053306</v>
      </c>
      <c r="X53" s="80">
        <v>-0.22668942031138073</v>
      </c>
      <c r="Y53" s="80">
        <v>-0.365200345515591</v>
      </c>
      <c r="Z53" s="80">
        <v>0</v>
      </c>
      <c r="AA53" s="80">
        <v>6.1469585340929989</v>
      </c>
      <c r="AB53" s="80">
        <v>8.4158067047245488E-2</v>
      </c>
      <c r="AC53" s="80">
        <v>1067.0147577154546</v>
      </c>
      <c r="AD53" s="80">
        <v>0</v>
      </c>
      <c r="AE53" s="80">
        <v>6.2499253481138979</v>
      </c>
      <c r="AF53" s="80">
        <v>-0.14861678012762614</v>
      </c>
      <c r="AG53" s="80">
        <v>-0.17712313360985643</v>
      </c>
      <c r="AH53" s="80">
        <v>0</v>
      </c>
      <c r="AI53" s="80">
        <v>30.270983421914305</v>
      </c>
      <c r="AJ53" s="80">
        <v>-1.185472601813423</v>
      </c>
      <c r="AK53" s="80">
        <v>-0.45772313201917925</v>
      </c>
      <c r="AL53" s="80">
        <v>0</v>
      </c>
      <c r="AM53" s="80">
        <v>1160.8912611717974</v>
      </c>
      <c r="AN53" s="80">
        <v>-22.19163862218079</v>
      </c>
      <c r="AO53" s="80">
        <v>474.05473229101358</v>
      </c>
      <c r="AP53" s="80">
        <v>0</v>
      </c>
      <c r="AQ53" s="80">
        <v>104.18835376346371</v>
      </c>
      <c r="AR53" s="80">
        <v>0.4066385586656196</v>
      </c>
      <c r="AS53" s="80">
        <v>-0.72989993053722912</v>
      </c>
      <c r="AT53" s="80">
        <v>0</v>
      </c>
      <c r="AU53" s="80">
        <v>6.023212938908908</v>
      </c>
      <c r="AV53" s="80"/>
      <c r="AW53" s="80"/>
    </row>
    <row r="54" spans="1:49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/>
      <c r="AW54" s="80"/>
    </row>
    <row r="55" spans="1:49">
      <c r="A55" s="79" t="s">
        <v>59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31.286195082016917</v>
      </c>
      <c r="P55" s="80">
        <v>113.42504925910629</v>
      </c>
      <c r="Q55" s="80">
        <v>17.378082393687095</v>
      </c>
      <c r="R55" s="80">
        <v>65.541079500132938</v>
      </c>
      <c r="S55" s="80">
        <v>14.7181852081534</v>
      </c>
      <c r="T55" s="80">
        <v>7.9851023511358221</v>
      </c>
      <c r="U55" s="80">
        <v>6.5148728588955578</v>
      </c>
      <c r="V55" s="80">
        <v>3.5558954977653801</v>
      </c>
      <c r="W55" s="80">
        <v>1.363035426940328</v>
      </c>
      <c r="X55" s="80">
        <v>3.7272745138012544</v>
      </c>
      <c r="Y55" s="80">
        <v>4.1702615039355013</v>
      </c>
      <c r="Z55" s="80">
        <v>28.155321701402919</v>
      </c>
      <c r="AA55" s="80">
        <v>24.570829820633193</v>
      </c>
      <c r="AB55" s="80">
        <v>1.7437773584914495</v>
      </c>
      <c r="AC55" s="80">
        <v>4.000506352240528</v>
      </c>
      <c r="AD55" s="80">
        <v>2.0003868242844476</v>
      </c>
      <c r="AE55" s="80">
        <v>2.114841799373659</v>
      </c>
      <c r="AF55" s="80">
        <v>40.429747308035445</v>
      </c>
      <c r="AG55" s="80">
        <v>135.48575347639738</v>
      </c>
      <c r="AH55" s="80">
        <v>177.19748654433485</v>
      </c>
      <c r="AI55" s="80">
        <v>122.46224338521611</v>
      </c>
      <c r="AJ55" s="80">
        <v>165.0150446141119</v>
      </c>
      <c r="AK55" s="80">
        <v>463.90301757600042</v>
      </c>
      <c r="AL55" s="80">
        <v>461.13298366316559</v>
      </c>
      <c r="AM55" s="80">
        <v>359.03335198728126</v>
      </c>
      <c r="AN55" s="80">
        <v>383.01642339009868</v>
      </c>
      <c r="AO55" s="80">
        <v>169.31893765060909</v>
      </c>
      <c r="AP55" s="80">
        <v>328.73913593789553</v>
      </c>
      <c r="AQ55" s="80">
        <v>114.14926668792504</v>
      </c>
      <c r="AR55" s="80">
        <v>207.00602665245964</v>
      </c>
      <c r="AS55" s="80">
        <v>105.84232086732254</v>
      </c>
      <c r="AT55" s="80">
        <v>126.24842875099988</v>
      </c>
      <c r="AU55" s="80">
        <v>120.69387410662183</v>
      </c>
      <c r="AV55" s="80"/>
      <c r="AW55" s="80"/>
    </row>
    <row r="56" spans="1:49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/>
      <c r="AW56" s="80"/>
    </row>
    <row r="57" spans="1:49" ht="26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/>
      <c r="AW57" s="80"/>
    </row>
    <row r="58" spans="1:49">
      <c r="A58" s="79" t="s">
        <v>61</v>
      </c>
      <c r="B58" s="80">
        <v>0</v>
      </c>
      <c r="C58" s="80">
        <v>-182.64612268518516</v>
      </c>
      <c r="D58" s="80">
        <v>2.6785537691317813</v>
      </c>
      <c r="E58" s="80">
        <v>-1870.7308799490768</v>
      </c>
      <c r="F58" s="80">
        <v>-663.26452170849291</v>
      </c>
      <c r="G58" s="80">
        <v>-1058.1176981520616</v>
      </c>
      <c r="H58" s="80">
        <v>-552.12375000879592</v>
      </c>
      <c r="I58" s="80">
        <v>591.9036594618201</v>
      </c>
      <c r="J58" s="80">
        <v>-1854.6305264357336</v>
      </c>
      <c r="K58" s="80">
        <v>1511.6190878402597</v>
      </c>
      <c r="L58" s="80">
        <v>343.01143859547386</v>
      </c>
      <c r="M58" s="80">
        <v>-579.05935546788419</v>
      </c>
      <c r="N58" s="80">
        <v>0</v>
      </c>
      <c r="O58" s="80">
        <v>0</v>
      </c>
      <c r="P58" s="80">
        <v>0</v>
      </c>
      <c r="Q58" s="80">
        <v>-9359.5069608251233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503.5795906513971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/>
      <c r="AW58" s="80"/>
    </row>
    <row r="59" spans="1:49">
      <c r="A59" s="98" t="s">
        <v>234</v>
      </c>
      <c r="B59" s="84">
        <v>-1391.9131506452081</v>
      </c>
      <c r="C59" s="84">
        <v>10620.729593064189</v>
      </c>
      <c r="D59" s="84">
        <v>-3953.7081903118506</v>
      </c>
      <c r="E59" s="84">
        <v>18372.931358794634</v>
      </c>
      <c r="F59" s="84">
        <v>-1974.7457599974377</v>
      </c>
      <c r="G59" s="84">
        <v>-11274.469253770014</v>
      </c>
      <c r="H59" s="84">
        <v>155.32553449008628</v>
      </c>
      <c r="I59" s="84">
        <v>9110.8355239269058</v>
      </c>
      <c r="J59" s="84">
        <v>-2855.5976526891523</v>
      </c>
      <c r="K59" s="84">
        <v>470.32285094364261</v>
      </c>
      <c r="L59" s="84">
        <v>-3877.4789130357185</v>
      </c>
      <c r="M59" s="84">
        <v>22295.018738349059</v>
      </c>
      <c r="N59" s="84">
        <v>41.444054342848418</v>
      </c>
      <c r="O59" s="84">
        <v>-509.09664219646106</v>
      </c>
      <c r="P59" s="84">
        <v>2813.8810229447663</v>
      </c>
      <c r="Q59" s="84">
        <v>-5532.8371334245639</v>
      </c>
      <c r="R59" s="84">
        <v>11729.172759904281</v>
      </c>
      <c r="S59" s="84">
        <v>-4803.519285332166</v>
      </c>
      <c r="T59" s="84">
        <v>-2566.2011061134017</v>
      </c>
      <c r="U59" s="84">
        <v>-9770.8115054947684</v>
      </c>
      <c r="V59" s="84">
        <v>-12237.232670446025</v>
      </c>
      <c r="W59" s="84">
        <v>-6556.418029191198</v>
      </c>
      <c r="X59" s="84">
        <v>-14445.455518923689</v>
      </c>
      <c r="Y59" s="84">
        <v>-4502.9794425191649</v>
      </c>
      <c r="Z59" s="84">
        <v>-1240.0064644857316</v>
      </c>
      <c r="AA59" s="84">
        <v>-1284.1621470786154</v>
      </c>
      <c r="AB59" s="84">
        <v>-396.26227264106865</v>
      </c>
      <c r="AC59" s="84">
        <v>-765.70530438282412</v>
      </c>
      <c r="AD59" s="84">
        <v>-1298.9785878539108</v>
      </c>
      <c r="AE59" s="84">
        <v>-556.652025447097</v>
      </c>
      <c r="AF59" s="84">
        <v>155.68944347406659</v>
      </c>
      <c r="AG59" s="84">
        <v>-352.53105199667812</v>
      </c>
      <c r="AH59" s="84">
        <v>-219.29537061795756</v>
      </c>
      <c r="AI59" s="84">
        <v>1492.8537634660624</v>
      </c>
      <c r="AJ59" s="84">
        <v>-735.2309609649169</v>
      </c>
      <c r="AK59" s="84">
        <v>149.61204759950567</v>
      </c>
      <c r="AL59" s="84">
        <v>-2290.8512789581664</v>
      </c>
      <c r="AM59" s="84">
        <v>2258.1787367535985</v>
      </c>
      <c r="AN59" s="84">
        <v>-1813.3337892212203</v>
      </c>
      <c r="AO59" s="84">
        <v>-1288.7252341736496</v>
      </c>
      <c r="AP59" s="84">
        <v>-501.85110961100327</v>
      </c>
      <c r="AQ59" s="84">
        <v>1230.1764054407074</v>
      </c>
      <c r="AR59" s="84">
        <v>261.66468028358713</v>
      </c>
      <c r="AS59" s="84">
        <v>-317.01597283061005</v>
      </c>
      <c r="AT59" s="84">
        <v>380.54559998337851</v>
      </c>
      <c r="AU59" s="84">
        <v>-3173.7084676612467</v>
      </c>
      <c r="AV59" s="84"/>
      <c r="AW59" s="84"/>
    </row>
    <row r="60" spans="1:49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</row>
    <row r="61" spans="1:49" ht="26.5">
      <c r="A61" s="75" t="s">
        <v>237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82">
        <v>0</v>
      </c>
      <c r="P61" s="82">
        <v>0</v>
      </c>
      <c r="Q61" s="82">
        <v>0</v>
      </c>
      <c r="R61" s="82">
        <v>0</v>
      </c>
      <c r="S61" s="82">
        <v>0</v>
      </c>
      <c r="T61" s="82">
        <v>0</v>
      </c>
      <c r="U61" s="82">
        <v>0</v>
      </c>
      <c r="V61" s="82">
        <v>0</v>
      </c>
      <c r="W61" s="82">
        <v>0</v>
      </c>
      <c r="X61" s="82">
        <v>0</v>
      </c>
      <c r="Y61" s="82">
        <v>0</v>
      </c>
      <c r="Z61" s="82">
        <v>0</v>
      </c>
      <c r="AA61" s="82">
        <v>0</v>
      </c>
      <c r="AB61" s="82">
        <v>0</v>
      </c>
      <c r="AC61" s="82">
        <v>0</v>
      </c>
      <c r="AD61" s="82">
        <v>0</v>
      </c>
      <c r="AE61" s="82">
        <v>0</v>
      </c>
      <c r="AF61" s="82">
        <v>0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82">
        <v>0</v>
      </c>
      <c r="AM61" s="82">
        <v>0</v>
      </c>
      <c r="AN61" s="82">
        <v>0</v>
      </c>
      <c r="AO61" s="82">
        <v>0</v>
      </c>
      <c r="AP61" s="82">
        <v>0</v>
      </c>
      <c r="AQ61" s="82">
        <v>0</v>
      </c>
      <c r="AR61" s="82">
        <v>0</v>
      </c>
      <c r="AS61" s="82">
        <v>0</v>
      </c>
      <c r="AT61" s="82">
        <v>0</v>
      </c>
      <c r="AU61" s="82">
        <v>0</v>
      </c>
      <c r="AV61" s="82"/>
      <c r="AW61" s="82"/>
    </row>
    <row r="62" spans="1:49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  <c r="AV62" s="80"/>
      <c r="AW62" s="80"/>
    </row>
    <row r="63" spans="1:49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/>
      <c r="AW63" s="80"/>
    </row>
    <row r="64" spans="1:49">
      <c r="A64" s="79" t="s">
        <v>82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241.53422539973914</v>
      </c>
      <c r="H64" s="80">
        <v>-7.1152718459478024</v>
      </c>
      <c r="I64" s="80">
        <v>-5.2118573020913743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1583.9623898719183</v>
      </c>
      <c r="X64" s="80">
        <v>2440.6873148740174</v>
      </c>
      <c r="Y64" s="80">
        <v>5596.0221078402428</v>
      </c>
      <c r="Z64" s="80">
        <v>236.39878417941435</v>
      </c>
      <c r="AA64" s="80">
        <v>-2.6188866024962181</v>
      </c>
      <c r="AB64" s="80">
        <v>3.2006827743274187</v>
      </c>
      <c r="AC64" s="80">
        <v>3.1221987242478235</v>
      </c>
      <c r="AD64" s="80">
        <v>0</v>
      </c>
      <c r="AE64" s="80">
        <v>0</v>
      </c>
      <c r="AF64" s="80">
        <v>0</v>
      </c>
      <c r="AG64" s="80">
        <v>22820.149234180546</v>
      </c>
      <c r="AH64" s="80">
        <v>237.29562341798999</v>
      </c>
      <c r="AI64" s="80">
        <v>-4.9791448875033382</v>
      </c>
      <c r="AJ64" s="80">
        <v>-9.0979806109732237</v>
      </c>
      <c r="AK64" s="80">
        <v>-3.5128236400691151</v>
      </c>
      <c r="AL64" s="80">
        <v>0</v>
      </c>
      <c r="AM64" s="80">
        <v>0</v>
      </c>
      <c r="AN64" s="80">
        <v>0</v>
      </c>
      <c r="AO64" s="80">
        <v>36334.313643778201</v>
      </c>
      <c r="AP64" s="80">
        <v>86.549658256687195</v>
      </c>
      <c r="AQ64" s="80">
        <v>15933.986340553622</v>
      </c>
      <c r="AR64" s="80">
        <v>5394.3846631927627</v>
      </c>
      <c r="AS64" s="80">
        <v>19036.654495512677</v>
      </c>
      <c r="AT64" s="80">
        <v>0</v>
      </c>
      <c r="AU64" s="80">
        <v>0</v>
      </c>
      <c r="AV64" s="80"/>
      <c r="AW64" s="80"/>
    </row>
    <row r="65" spans="1:49">
      <c r="A65" s="79" t="s">
        <v>83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0</v>
      </c>
      <c r="AM65" s="80">
        <v>0</v>
      </c>
      <c r="AN65" s="80">
        <v>0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  <c r="AV65" s="80"/>
      <c r="AW65" s="80"/>
    </row>
    <row r="66" spans="1:49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0</v>
      </c>
      <c r="AH66" s="80">
        <v>0</v>
      </c>
      <c r="AI66" s="80">
        <v>0</v>
      </c>
      <c r="AJ66" s="80">
        <v>0</v>
      </c>
      <c r="AK66" s="80">
        <v>0</v>
      </c>
      <c r="AL66" s="80">
        <v>0</v>
      </c>
      <c r="AM66" s="80">
        <v>0</v>
      </c>
      <c r="AN66" s="80">
        <v>0</v>
      </c>
      <c r="AO66" s="80">
        <v>0</v>
      </c>
      <c r="AP66" s="80">
        <v>0</v>
      </c>
      <c r="AQ66" s="80">
        <v>0</v>
      </c>
      <c r="AR66" s="80">
        <v>0</v>
      </c>
      <c r="AS66" s="80">
        <v>0</v>
      </c>
      <c r="AT66" s="80">
        <v>0</v>
      </c>
      <c r="AU66" s="80">
        <v>0</v>
      </c>
      <c r="AV66" s="80"/>
      <c r="AW66" s="80"/>
    </row>
    <row r="67" spans="1:49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80">
        <v>0</v>
      </c>
      <c r="AU67" s="80">
        <v>0</v>
      </c>
      <c r="AV67" s="80"/>
      <c r="AW67" s="80"/>
    </row>
    <row r="68" spans="1:49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>
        <v>0</v>
      </c>
      <c r="AU68" s="80">
        <v>0</v>
      </c>
      <c r="AV68" s="80"/>
      <c r="AW68" s="80"/>
    </row>
    <row r="69" spans="1:49">
      <c r="A69" s="79" t="s">
        <v>239</v>
      </c>
      <c r="B69" s="80">
        <v>0</v>
      </c>
      <c r="C69" s="80">
        <v>71398.509837962964</v>
      </c>
      <c r="D69" s="80">
        <v>-71398.509837962964</v>
      </c>
      <c r="E69" s="80">
        <v>0</v>
      </c>
      <c r="F69" s="80">
        <v>0</v>
      </c>
      <c r="G69" s="80">
        <v>58524.333768094941</v>
      </c>
      <c r="H69" s="80">
        <v>-58524.333768094941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23434.338678828895</v>
      </c>
      <c r="T69" s="80">
        <v>1726.5352418885595</v>
      </c>
      <c r="U69" s="80">
        <v>49967.933112688115</v>
      </c>
      <c r="V69" s="80">
        <v>9998.3022886109356</v>
      </c>
      <c r="W69" s="80">
        <v>8285.7030419583971</v>
      </c>
      <c r="X69" s="80">
        <v>2110.6174003485066</v>
      </c>
      <c r="Y69" s="80">
        <v>2331.7323375285741</v>
      </c>
      <c r="Z69" s="80">
        <v>9696.728597268755</v>
      </c>
      <c r="AA69" s="80">
        <v>3816.87413021051</v>
      </c>
      <c r="AB69" s="80">
        <v>11764.408509467168</v>
      </c>
      <c r="AC69" s="80">
        <v>5803.5668132814717</v>
      </c>
      <c r="AD69" s="80">
        <v>6902.6460465301843</v>
      </c>
      <c r="AE69" s="80">
        <v>11285.499206179296</v>
      </c>
      <c r="AF69" s="80">
        <v>-432.49533928704841</v>
      </c>
      <c r="AG69" s="80">
        <v>-515.45276179712164</v>
      </c>
      <c r="AH69" s="80">
        <v>0</v>
      </c>
      <c r="AI69" s="80">
        <v>30625.348873083938</v>
      </c>
      <c r="AJ69" s="80">
        <v>-1199.3502656981946</v>
      </c>
      <c r="AK69" s="80">
        <v>2001.4973978927628</v>
      </c>
      <c r="AL69" s="80">
        <v>0</v>
      </c>
      <c r="AM69" s="80">
        <v>0</v>
      </c>
      <c r="AN69" s="80">
        <v>0</v>
      </c>
      <c r="AO69" s="80">
        <v>13002.012216176314</v>
      </c>
      <c r="AP69" s="80">
        <v>14543.452029364609</v>
      </c>
      <c r="AQ69" s="80">
        <v>17176.260744955038</v>
      </c>
      <c r="AR69" s="80">
        <v>1009.9867223532747</v>
      </c>
      <c r="AS69" s="80">
        <v>-228.39913134227027</v>
      </c>
      <c r="AT69" s="80">
        <v>21370.470907220992</v>
      </c>
      <c r="AU69" s="80">
        <v>20989.052054314245</v>
      </c>
      <c r="AV69" s="80"/>
      <c r="AW69" s="80"/>
    </row>
    <row r="70" spans="1:49">
      <c r="A70" s="79" t="s">
        <v>240</v>
      </c>
      <c r="B70" s="80">
        <v>26164.29244599101</v>
      </c>
      <c r="C70" s="80">
        <v>-26164.29244599101</v>
      </c>
      <c r="D70" s="80">
        <v>123411.3348420321</v>
      </c>
      <c r="E70" s="80">
        <v>53871.68855644307</v>
      </c>
      <c r="F70" s="80">
        <v>15694.815906215468</v>
      </c>
      <c r="G70" s="80">
        <v>-15694.815906215468</v>
      </c>
      <c r="H70" s="80">
        <v>100619.10827030068</v>
      </c>
      <c r="I70" s="80">
        <v>68135.542341682289</v>
      </c>
      <c r="J70" s="80">
        <v>37505.517889699178</v>
      </c>
      <c r="K70" s="80">
        <v>29084.884708268255</v>
      </c>
      <c r="L70" s="80">
        <v>97629.452191197619</v>
      </c>
      <c r="M70" s="80">
        <v>82962.173078500491</v>
      </c>
      <c r="N70" s="80">
        <v>23335.171729506943</v>
      </c>
      <c r="O70" s="80">
        <v>18267.895187809085</v>
      </c>
      <c r="P70" s="80">
        <v>41555.809872112572</v>
      </c>
      <c r="Q70" s="80">
        <v>37888.123811838683</v>
      </c>
      <c r="R70" s="80">
        <v>10812.283967030045</v>
      </c>
      <c r="S70" s="80">
        <v>53635.348158253983</v>
      </c>
      <c r="T70" s="80">
        <v>38095.305431363406</v>
      </c>
      <c r="U70" s="80">
        <v>135020.66706370143</v>
      </c>
      <c r="V70" s="80">
        <v>93119.459191937378</v>
      </c>
      <c r="W70" s="80">
        <v>77402.681920078612</v>
      </c>
      <c r="X70" s="80">
        <v>100569.276836515</v>
      </c>
      <c r="Y70" s="80">
        <v>88562.464946261956</v>
      </c>
      <c r="Z70" s="80">
        <v>138520.62233106871</v>
      </c>
      <c r="AA70" s="80">
        <v>54806.926714284054</v>
      </c>
      <c r="AB70" s="80">
        <v>25135.993439147976</v>
      </c>
      <c r="AC70" s="80">
        <v>73274.707998459926</v>
      </c>
      <c r="AD70" s="80">
        <v>109548.36953287999</v>
      </c>
      <c r="AE70" s="80">
        <v>102679.3899688815</v>
      </c>
      <c r="AF70" s="80">
        <v>26009.341959068028</v>
      </c>
      <c r="AG70" s="80">
        <v>38540.037660503149</v>
      </c>
      <c r="AH70" s="80">
        <v>96176.166992478582</v>
      </c>
      <c r="AI70" s="80">
        <v>116771.48575914172</v>
      </c>
      <c r="AJ70" s="80">
        <v>102725.05730248455</v>
      </c>
      <c r="AK70" s="80">
        <v>96964.350059897872</v>
      </c>
      <c r="AL70" s="80">
        <v>117695.36790268729</v>
      </c>
      <c r="AM70" s="80">
        <v>108077.2909850982</v>
      </c>
      <c r="AN70" s="80">
        <v>91995.025271474238</v>
      </c>
      <c r="AO70" s="80">
        <v>93350.859186734306</v>
      </c>
      <c r="AP70" s="80">
        <v>86318.327567293891</v>
      </c>
      <c r="AQ70" s="80">
        <v>73138.455802509183</v>
      </c>
      <c r="AR70" s="80">
        <v>39714.088708340598</v>
      </c>
      <c r="AS70" s="80">
        <v>118433.19844655585</v>
      </c>
      <c r="AT70" s="80">
        <v>61446.252376351789</v>
      </c>
      <c r="AU70" s="80">
        <v>63789.748629262896</v>
      </c>
      <c r="AV70" s="80"/>
      <c r="AW70" s="80"/>
    </row>
    <row r="71" spans="1:49">
      <c r="A71" s="79" t="s">
        <v>87</v>
      </c>
      <c r="B71" s="80">
        <v>24245.943888647238</v>
      </c>
      <c r="C71" s="80">
        <v>22727.265746769426</v>
      </c>
      <c r="D71" s="80">
        <v>9263.3697761908043</v>
      </c>
      <c r="E71" s="80">
        <v>3005.4046388701463</v>
      </c>
      <c r="F71" s="80">
        <v>24110.98797264618</v>
      </c>
      <c r="G71" s="80">
        <v>15530.09377863798</v>
      </c>
      <c r="H71" s="80">
        <v>26515.156918466411</v>
      </c>
      <c r="I71" s="80">
        <v>2853.0961712561111</v>
      </c>
      <c r="J71" s="80">
        <v>8829.0736098450307</v>
      </c>
      <c r="K71" s="80">
        <v>12902.703649241334</v>
      </c>
      <c r="L71" s="80">
        <v>23443.932260453901</v>
      </c>
      <c r="M71" s="80">
        <v>36177.19028393802</v>
      </c>
      <c r="N71" s="80">
        <v>1800.5495344222256</v>
      </c>
      <c r="O71" s="80">
        <v>1506.1452292295737</v>
      </c>
      <c r="P71" s="80">
        <v>10970.354667401669</v>
      </c>
      <c r="Q71" s="80">
        <v>-6422.0488914546222</v>
      </c>
      <c r="R71" s="80">
        <v>8.0463972347779844</v>
      </c>
      <c r="S71" s="80">
        <v>5861.9697863756383</v>
      </c>
      <c r="T71" s="80">
        <v>415.17359520622904</v>
      </c>
      <c r="U71" s="80">
        <v>2192.3366821894188</v>
      </c>
      <c r="V71" s="80">
        <v>9198.44776388014</v>
      </c>
      <c r="W71" s="80">
        <v>1767.1197196469202</v>
      </c>
      <c r="X71" s="80">
        <v>2679.2878055303136</v>
      </c>
      <c r="Y71" s="80">
        <v>14176.296998886675</v>
      </c>
      <c r="Z71" s="80">
        <v>2466.7843534581893</v>
      </c>
      <c r="AA71" s="80">
        <v>1237.1564862458517</v>
      </c>
      <c r="AB71" s="80">
        <v>1975.9574784428146</v>
      </c>
      <c r="AC71" s="80">
        <v>2408.1065809048996</v>
      </c>
      <c r="AD71" s="80">
        <v>636.98998246589849</v>
      </c>
      <c r="AE71" s="80">
        <v>2209.916290598062</v>
      </c>
      <c r="AF71" s="80">
        <v>3477.2397098276988</v>
      </c>
      <c r="AG71" s="80">
        <v>-108.81579709998914</v>
      </c>
      <c r="AH71" s="80">
        <v>1258.4346038225244</v>
      </c>
      <c r="AI71" s="80">
        <v>-24.34836251725892</v>
      </c>
      <c r="AJ71" s="80">
        <v>17255.740519575185</v>
      </c>
      <c r="AK71" s="80">
        <v>27071.896238020017</v>
      </c>
      <c r="AL71" s="80">
        <v>8482.0838255788676</v>
      </c>
      <c r="AM71" s="80">
        <v>55457.756045324801</v>
      </c>
      <c r="AN71" s="80">
        <v>44350.592370664584</v>
      </c>
      <c r="AO71" s="80">
        <v>10426.169137216551</v>
      </c>
      <c r="AP71" s="80">
        <v>44.671335752257193</v>
      </c>
      <c r="AQ71" s="80">
        <v>0.31602376846682034</v>
      </c>
      <c r="AR71" s="80">
        <v>0.17558195683954381</v>
      </c>
      <c r="AS71" s="80">
        <v>-0.31516258202694303</v>
      </c>
      <c r="AT71" s="80">
        <v>33068.611379478709</v>
      </c>
      <c r="AU71" s="80">
        <v>1465.7617873695272</v>
      </c>
      <c r="AV71" s="80"/>
      <c r="AW71" s="80"/>
    </row>
    <row r="72" spans="1:49">
      <c r="A72" s="79" t="s">
        <v>88</v>
      </c>
      <c r="B72" s="80">
        <v>-31831.379585326955</v>
      </c>
      <c r="C72" s="80">
        <v>-53454.136546038775</v>
      </c>
      <c r="D72" s="80">
        <v>-50064.828671642143</v>
      </c>
      <c r="E72" s="80">
        <v>-46558.290724115097</v>
      </c>
      <c r="F72" s="80">
        <v>-35013.246104322483</v>
      </c>
      <c r="G72" s="80">
        <v>-18306.060531427807</v>
      </c>
      <c r="H72" s="80">
        <v>-53077.177079946407</v>
      </c>
      <c r="I72" s="80">
        <v>-32832.559879493027</v>
      </c>
      <c r="J72" s="80">
        <v>-12413.83603008204</v>
      </c>
      <c r="K72" s="80">
        <v>-20066.799544094858</v>
      </c>
      <c r="L72" s="80">
        <v>-95117.315600884467</v>
      </c>
      <c r="M72" s="80">
        <v>-114177.85005726277</v>
      </c>
      <c r="N72" s="80">
        <v>-18364.326057090519</v>
      </c>
      <c r="O72" s="80">
        <v>-32242.765904948232</v>
      </c>
      <c r="P72" s="80">
        <v>-50795.68088758806</v>
      </c>
      <c r="Q72" s="80">
        <v>-48221.832857787289</v>
      </c>
      <c r="R72" s="80">
        <v>-9116.2323850039884</v>
      </c>
      <c r="S72" s="80">
        <v>-66645.806422966853</v>
      </c>
      <c r="T72" s="80">
        <v>-19879.429493321921</v>
      </c>
      <c r="U72" s="80">
        <v>-198469.42630674143</v>
      </c>
      <c r="V72" s="80">
        <v>-63361.766999610067</v>
      </c>
      <c r="W72" s="80">
        <v>-92023.27927269318</v>
      </c>
      <c r="X72" s="80">
        <v>-61947.1488140859</v>
      </c>
      <c r="Y72" s="80">
        <v>-112750.20785901009</v>
      </c>
      <c r="Z72" s="80">
        <v>-87360.57285288944</v>
      </c>
      <c r="AA72" s="80">
        <v>-60651.670413240427</v>
      </c>
      <c r="AB72" s="80">
        <v>-48303.161649274</v>
      </c>
      <c r="AC72" s="80">
        <v>-118689.82368596736</v>
      </c>
      <c r="AD72" s="80">
        <v>-82734.628186899907</v>
      </c>
      <c r="AE72" s="80">
        <v>-110814.22942396751</v>
      </c>
      <c r="AF72" s="80">
        <v>-38461.412382883485</v>
      </c>
      <c r="AG72" s="80">
        <v>-72516.031480673526</v>
      </c>
      <c r="AH72" s="80">
        <v>-70255.260009285819</v>
      </c>
      <c r="AI72" s="80">
        <v>-92153.824724524486</v>
      </c>
      <c r="AJ72" s="80">
        <v>-91881.559795292385</v>
      </c>
      <c r="AK72" s="80">
        <v>-113028.39407191917</v>
      </c>
      <c r="AL72" s="80">
        <v>-131190.00846246886</v>
      </c>
      <c r="AM72" s="80">
        <v>-121470.31924358872</v>
      </c>
      <c r="AN72" s="80">
        <v>-93026.105996608967</v>
      </c>
      <c r="AO72" s="80">
        <v>-119748.70149682864</v>
      </c>
      <c r="AP72" s="80">
        <v>-110800.17720023626</v>
      </c>
      <c r="AQ72" s="80">
        <v>-115313.34067701302</v>
      </c>
      <c r="AR72" s="80">
        <v>-66366.987795844034</v>
      </c>
      <c r="AS72" s="80">
        <v>-167936.53250131232</v>
      </c>
      <c r="AT72" s="80">
        <v>-120542.16972605728</v>
      </c>
      <c r="AU72" s="80">
        <v>-125284.11033763165</v>
      </c>
      <c r="AV72" s="80"/>
      <c r="AW72" s="80"/>
    </row>
    <row r="73" spans="1:49">
      <c r="A73" s="79" t="s">
        <v>241</v>
      </c>
      <c r="B73" s="80">
        <v>-2373.0154414963026</v>
      </c>
      <c r="C73" s="80">
        <v>-733.68486232314172</v>
      </c>
      <c r="D73" s="80">
        <v>-1212.0794320988716</v>
      </c>
      <c r="E73" s="80">
        <v>-1122.8485175213482</v>
      </c>
      <c r="F73" s="80">
        <v>-1268.541503179001</v>
      </c>
      <c r="G73" s="80">
        <v>-1267.2586997097485</v>
      </c>
      <c r="H73" s="80">
        <v>-1327.4444679870398</v>
      </c>
      <c r="I73" s="80">
        <v>-2138.0098559643625</v>
      </c>
      <c r="J73" s="80">
        <v>-1222.4119758432087</v>
      </c>
      <c r="K73" s="80">
        <v>-1168.2994207092654</v>
      </c>
      <c r="L73" s="80">
        <v>-1061.8775597813933</v>
      </c>
      <c r="M73" s="80">
        <v>-657.36715874215542</v>
      </c>
      <c r="N73" s="80">
        <v>-867.63089604640516</v>
      </c>
      <c r="O73" s="80">
        <v>-770.68510407487668</v>
      </c>
      <c r="P73" s="80">
        <v>-1434.4418611291767</v>
      </c>
      <c r="Q73" s="80">
        <v>-455.0916060883942</v>
      </c>
      <c r="R73" s="80">
        <v>0</v>
      </c>
      <c r="S73" s="80">
        <v>-905.48608046033382</v>
      </c>
      <c r="T73" s="80">
        <v>653.36885805259953</v>
      </c>
      <c r="U73" s="80">
        <v>-1187.6187131193815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/>
      <c r="AW73" s="80"/>
    </row>
    <row r="74" spans="1:49">
      <c r="A74" s="79" t="s">
        <v>247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-395.02127093858019</v>
      </c>
      <c r="S74" s="80">
        <v>395.02127093858019</v>
      </c>
      <c r="T74" s="80">
        <v>0</v>
      </c>
      <c r="U74" s="80">
        <v>0</v>
      </c>
      <c r="V74" s="80">
        <v>-324.03191457452232</v>
      </c>
      <c r="W74" s="80">
        <v>-892.19966904878424</v>
      </c>
      <c r="X74" s="80">
        <v>-782.54074268711111</v>
      </c>
      <c r="Y74" s="80">
        <v>-4930.593531508679</v>
      </c>
      <c r="Z74" s="80">
        <v>-1273.6565990589202</v>
      </c>
      <c r="AA74" s="80">
        <v>-1311.6644147859975</v>
      </c>
      <c r="AB74" s="80">
        <v>-2197.6055771211595</v>
      </c>
      <c r="AC74" s="80">
        <v>-2274.0918057308509</v>
      </c>
      <c r="AD74" s="80">
        <v>-2341.6384590035973</v>
      </c>
      <c r="AE74" s="80">
        <v>-2343.8833528192058</v>
      </c>
      <c r="AF74" s="80">
        <v>-1908.3426851643035</v>
      </c>
      <c r="AG74" s="80">
        <v>-1575.5187597640615</v>
      </c>
      <c r="AH74" s="80">
        <v>-1663.7581470499695</v>
      </c>
      <c r="AI74" s="80">
        <v>-2344.9785431013302</v>
      </c>
      <c r="AJ74" s="80">
        <v>-1642.1499234750299</v>
      </c>
      <c r="AK74" s="80">
        <v>-1834.4324842914684</v>
      </c>
      <c r="AL74" s="80">
        <v>-2080.7740061781701</v>
      </c>
      <c r="AM74" s="80">
        <v>-2320.9327962051461</v>
      </c>
      <c r="AN74" s="80">
        <v>-2123.0722065050322</v>
      </c>
      <c r="AO74" s="80">
        <v>-1904.5314796396378</v>
      </c>
      <c r="AP74" s="80">
        <v>-1896.7196861024386</v>
      </c>
      <c r="AQ74" s="80">
        <v>-1797.7716142735894</v>
      </c>
      <c r="AR74" s="80">
        <v>-2678.3109091445317</v>
      </c>
      <c r="AS74" s="80">
        <v>-1518.2847815314863</v>
      </c>
      <c r="AT74" s="80">
        <v>-1566.0641381244741</v>
      </c>
      <c r="AU74" s="80">
        <v>-1068.3456917590424</v>
      </c>
      <c r="AV74" s="80"/>
      <c r="AW74" s="80"/>
    </row>
    <row r="75" spans="1:49">
      <c r="A75" s="79" t="s">
        <v>89</v>
      </c>
      <c r="B75" s="80">
        <v>-3578.8875598086124</v>
      </c>
      <c r="C75" s="80">
        <v>-25463.464509057125</v>
      </c>
      <c r="D75" s="80">
        <v>-6370.2532876088953</v>
      </c>
      <c r="E75" s="80">
        <v>-13252.854287728333</v>
      </c>
      <c r="F75" s="80">
        <v>-15276.304031005269</v>
      </c>
      <c r="G75" s="80">
        <v>-23561.465480934574</v>
      </c>
      <c r="H75" s="80">
        <v>-6210.5754902480694</v>
      </c>
      <c r="I75" s="80">
        <v>-26527.285699338609</v>
      </c>
      <c r="J75" s="80">
        <v>-7610.4546490428438</v>
      </c>
      <c r="K75" s="80">
        <v>-7437.1554238800145</v>
      </c>
      <c r="L75" s="80">
        <v>-12542.21928964861</v>
      </c>
      <c r="M75" s="80">
        <v>-32965.722745234729</v>
      </c>
      <c r="N75" s="80">
        <v>-3763.0285452602657</v>
      </c>
      <c r="O75" s="80">
        <v>1434.5924760082721</v>
      </c>
      <c r="P75" s="80">
        <v>-296.72299106857417</v>
      </c>
      <c r="Q75" s="80">
        <v>-9475.469957763702</v>
      </c>
      <c r="R75" s="80">
        <v>-10836.426482318533</v>
      </c>
      <c r="S75" s="80">
        <v>-516.1375573721798</v>
      </c>
      <c r="T75" s="80">
        <v>-8496.0024822765645</v>
      </c>
      <c r="U75" s="80">
        <v>10259.314600718972</v>
      </c>
      <c r="V75" s="80">
        <v>-1752.4190887549116</v>
      </c>
      <c r="W75" s="80">
        <v>-6344.3233410962766</v>
      </c>
      <c r="X75" s="80">
        <v>651.54741636427389</v>
      </c>
      <c r="Y75" s="80">
        <v>-9685.4701179330441</v>
      </c>
      <c r="Z75" s="80">
        <v>-2840.0474891067201</v>
      </c>
      <c r="AA75" s="80">
        <v>-1289.8738888348457</v>
      </c>
      <c r="AB75" s="80">
        <v>-698.62321766145942</v>
      </c>
      <c r="AC75" s="80">
        <v>-2483.6992458596196</v>
      </c>
      <c r="AD75" s="80">
        <v>-1659.2332071391581</v>
      </c>
      <c r="AE75" s="80">
        <v>-10.027410025692461</v>
      </c>
      <c r="AF75" s="80">
        <v>36.637218538024626</v>
      </c>
      <c r="AG75" s="80">
        <v>-466.6485716427153</v>
      </c>
      <c r="AH75" s="80">
        <v>-11.963477073980618</v>
      </c>
      <c r="AI75" s="80">
        <v>-2.6150285420133113</v>
      </c>
      <c r="AJ75" s="80">
        <v>-74.741934692103072</v>
      </c>
      <c r="AK75" s="80">
        <v>-1976.268340530615</v>
      </c>
      <c r="AL75" s="80">
        <v>0</v>
      </c>
      <c r="AM75" s="80">
        <v>0</v>
      </c>
      <c r="AN75" s="80">
        <v>-23413.691708267383</v>
      </c>
      <c r="AO75" s="80">
        <v>-1547.8047137979374</v>
      </c>
      <c r="AP75" s="80">
        <v>-38658.303096785079</v>
      </c>
      <c r="AQ75" s="80">
        <v>-5302.9756098495782</v>
      </c>
      <c r="AR75" s="80">
        <v>-1493.9870330002159</v>
      </c>
      <c r="AS75" s="80">
        <v>-1747.0173121997213</v>
      </c>
      <c r="AT75" s="80">
        <v>-540.52835520096403</v>
      </c>
      <c r="AU75" s="80">
        <v>-2558.1234926160141</v>
      </c>
      <c r="AV75" s="80"/>
      <c r="AW75" s="80"/>
    </row>
    <row r="76" spans="1:49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/>
      <c r="AW76" s="80"/>
    </row>
    <row r="77" spans="1:49">
      <c r="A77" s="79" t="s">
        <v>56</v>
      </c>
      <c r="B77" s="80">
        <v>0</v>
      </c>
      <c r="C77" s="80">
        <v>-18310.507089120369</v>
      </c>
      <c r="D77" s="80">
        <v>-7337.9969825843982</v>
      </c>
      <c r="E77" s="80">
        <v>-2817.9493504317688</v>
      </c>
      <c r="F77" s="80">
        <v>0</v>
      </c>
      <c r="G77" s="80">
        <v>-9266.9742202470097</v>
      </c>
      <c r="H77" s="80">
        <v>-2008.1742450902402</v>
      </c>
      <c r="I77" s="80">
        <v>-8577.4912363879157</v>
      </c>
      <c r="J77" s="80">
        <v>0</v>
      </c>
      <c r="K77" s="80">
        <v>-7388.0626875625212</v>
      </c>
      <c r="L77" s="80">
        <v>-101.85338998124098</v>
      </c>
      <c r="M77" s="80">
        <v>-40.063088199400227</v>
      </c>
      <c r="N77" s="80">
        <v>0</v>
      </c>
      <c r="O77" s="80">
        <v>-3907.6710833510201</v>
      </c>
      <c r="P77" s="80">
        <v>-34.544137498116925</v>
      </c>
      <c r="Q77" s="80">
        <v>-31.665111543752573</v>
      </c>
      <c r="R77" s="80">
        <v>0</v>
      </c>
      <c r="S77" s="80">
        <v>-3152.8370359472315</v>
      </c>
      <c r="T77" s="80">
        <v>86.028850095969574</v>
      </c>
      <c r="U77" s="80">
        <v>60.331279801473102</v>
      </c>
      <c r="V77" s="80">
        <v>0</v>
      </c>
      <c r="W77" s="80">
        <v>-4.4421411120159912E-3</v>
      </c>
      <c r="X77" s="80">
        <v>6.8006826093413957E-5</v>
      </c>
      <c r="Y77" s="80">
        <v>1.0956010365467672E-4</v>
      </c>
      <c r="Z77" s="80">
        <v>0</v>
      </c>
      <c r="AA77" s="80">
        <v>0</v>
      </c>
      <c r="AB77" s="80">
        <v>0</v>
      </c>
      <c r="AC77" s="80">
        <v>0</v>
      </c>
      <c r="AD77" s="80">
        <v>0</v>
      </c>
      <c r="AE77" s="80">
        <v>0</v>
      </c>
      <c r="AF77" s="80">
        <v>-2.1815567746422024</v>
      </c>
      <c r="AG77" s="80">
        <v>2.1789238033380349</v>
      </c>
      <c r="AH77" s="80">
        <v>0</v>
      </c>
      <c r="AI77" s="80">
        <v>-1.2108393368765722E-3</v>
      </c>
      <c r="AJ77" s="80">
        <v>4.7418904072536912E-5</v>
      </c>
      <c r="AK77" s="80">
        <v>1.8308925280767236E-5</v>
      </c>
      <c r="AL77" s="80">
        <v>0</v>
      </c>
      <c r="AM77" s="80">
        <v>-1.2413108242303873E-3</v>
      </c>
      <c r="AN77" s="80">
        <v>2.3728941848797074E-5</v>
      </c>
      <c r="AO77" s="80">
        <v>2.6921423024784969E-5</v>
      </c>
      <c r="AP77" s="80">
        <v>0</v>
      </c>
      <c r="AQ77" s="80">
        <v>0</v>
      </c>
      <c r="AR77" s="80">
        <v>0</v>
      </c>
      <c r="AS77" s="80">
        <v>0</v>
      </c>
      <c r="AT77" s="80">
        <v>0</v>
      </c>
      <c r="AU77" s="80">
        <v>-114.52694209335456</v>
      </c>
      <c r="AV77" s="80"/>
      <c r="AW77" s="80"/>
    </row>
    <row r="78" spans="1:49">
      <c r="A78" s="79" t="s">
        <v>59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>
        <v>0</v>
      </c>
      <c r="AU78" s="80">
        <v>0</v>
      </c>
      <c r="AV78" s="80"/>
      <c r="AW78" s="80"/>
    </row>
    <row r="79" spans="1:49">
      <c r="A79" s="79" t="s">
        <v>58</v>
      </c>
      <c r="B79" s="80">
        <v>-769.4667971581847</v>
      </c>
      <c r="C79" s="80">
        <v>7.8087369006616427</v>
      </c>
      <c r="D79" s="80">
        <v>-258.49375998161156</v>
      </c>
      <c r="E79" s="80">
        <v>-2894.611127793466</v>
      </c>
      <c r="F79" s="80">
        <v>-490.52385451866564</v>
      </c>
      <c r="G79" s="80">
        <v>-34.710031122929763</v>
      </c>
      <c r="H79" s="80">
        <v>-258.15206172353555</v>
      </c>
      <c r="I79" s="80">
        <v>-3409.7607604569439</v>
      </c>
      <c r="J79" s="80">
        <v>-565.37858933454879</v>
      </c>
      <c r="K79" s="80">
        <v>-802.23525296070909</v>
      </c>
      <c r="L79" s="80">
        <v>-960.38921477495182</v>
      </c>
      <c r="M79" s="80">
        <v>-1239.8250085946397</v>
      </c>
      <c r="N79" s="80">
        <v>-836.71805831170809</v>
      </c>
      <c r="O79" s="80">
        <v>-439.16502588828575</v>
      </c>
      <c r="P79" s="80">
        <v>-1148.5479692687445</v>
      </c>
      <c r="Q79" s="80">
        <v>-1585.7981989556024</v>
      </c>
      <c r="R79" s="80">
        <v>-465.36492954001596</v>
      </c>
      <c r="S79" s="80">
        <v>-873.91383723617605</v>
      </c>
      <c r="T79" s="80">
        <v>-76.159545170253296</v>
      </c>
      <c r="U79" s="80">
        <v>-1470.2922300560178</v>
      </c>
      <c r="V79" s="80">
        <v>-945.14682503974325</v>
      </c>
      <c r="W79" s="80">
        <v>-1530.8759779512984</v>
      </c>
      <c r="X79" s="80">
        <v>-3739.7153321697074</v>
      </c>
      <c r="Y79" s="80">
        <v>-2684.4793581225458</v>
      </c>
      <c r="Z79" s="80">
        <v>-2416.929493594565</v>
      </c>
      <c r="AA79" s="80">
        <v>-7240.8017082686019</v>
      </c>
      <c r="AB79" s="80">
        <v>-5202.5771337258302</v>
      </c>
      <c r="AC79" s="80">
        <v>517.31031793725924</v>
      </c>
      <c r="AD79" s="80">
        <v>-1480.9337181696555</v>
      </c>
      <c r="AE79" s="80">
        <v>-1658.7260025614578</v>
      </c>
      <c r="AF79" s="80">
        <v>-1233.862660970276</v>
      </c>
      <c r="AG79" s="80">
        <v>-1367.1962957149963</v>
      </c>
      <c r="AH79" s="80">
        <v>-1273.814096990616</v>
      </c>
      <c r="AI79" s="80">
        <v>-1656.4158874113521</v>
      </c>
      <c r="AJ79" s="80">
        <v>-2748.8986602306795</v>
      </c>
      <c r="AK79" s="80">
        <v>-6569.0195382929624</v>
      </c>
      <c r="AL79" s="80">
        <v>-2325.2181818944628</v>
      </c>
      <c r="AM79" s="80">
        <v>-6755.1939332991806</v>
      </c>
      <c r="AN79" s="80">
        <v>-3870.0749175593101</v>
      </c>
      <c r="AO79" s="80">
        <v>-5729.2800740611965</v>
      </c>
      <c r="AP79" s="80">
        <v>-2219.7841954265464</v>
      </c>
      <c r="AQ79" s="80">
        <v>-5821.5894741364536</v>
      </c>
      <c r="AR79" s="80">
        <v>-2823.8946293620984</v>
      </c>
      <c r="AS79" s="80">
        <v>-4110.5468119977577</v>
      </c>
      <c r="AT79" s="80">
        <v>-2299.392277246237</v>
      </c>
      <c r="AU79" s="80">
        <v>-2823.8353268767837</v>
      </c>
      <c r="AV79" s="80"/>
      <c r="AW79" s="80"/>
    </row>
    <row r="80" spans="1:49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>
        <v>0</v>
      </c>
      <c r="AU80" s="80">
        <v>0</v>
      </c>
      <c r="AV80" s="80"/>
      <c r="AW80" s="80"/>
    </row>
    <row r="81" spans="1:49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/>
      <c r="AW81" s="80"/>
    </row>
    <row r="82" spans="1:49">
      <c r="A82" s="79" t="s">
        <v>61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4962.5751793619293</v>
      </c>
      <c r="O82" s="80">
        <v>-5022.6006485714743</v>
      </c>
      <c r="P82" s="80">
        <v>-3328.5313642665346</v>
      </c>
      <c r="Q82" s="80">
        <v>-10816.261013370351</v>
      </c>
      <c r="R82" s="80">
        <v>1019.7437516617921</v>
      </c>
      <c r="S82" s="80">
        <v>-1051.3867967960834</v>
      </c>
      <c r="T82" s="80">
        <v>545.74885060106601</v>
      </c>
      <c r="U82" s="80">
        <v>-1034.0556113934167</v>
      </c>
      <c r="V82" s="80">
        <v>-1004.4842376795945</v>
      </c>
      <c r="W82" s="80">
        <v>1004.4842376795945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1064.503348818354</v>
      </c>
      <c r="AJ82" s="80">
        <v>766.72739293779432</v>
      </c>
      <c r="AK82" s="80">
        <v>-1813.790693496569</v>
      </c>
      <c r="AL82" s="80">
        <v>-272.59687725274057</v>
      </c>
      <c r="AM82" s="80">
        <v>-1981.8743243361371</v>
      </c>
      <c r="AN82" s="80">
        <v>4177.2010201691774</v>
      </c>
      <c r="AO82" s="80">
        <v>-947.32648234969258</v>
      </c>
      <c r="AP82" s="80">
        <v>3380.9973841869883</v>
      </c>
      <c r="AQ82" s="80">
        <v>162.11408572017353</v>
      </c>
      <c r="AR82" s="80">
        <v>-450.87998210644537</v>
      </c>
      <c r="AS82" s="80">
        <v>244.05061099739851</v>
      </c>
      <c r="AT82" s="80">
        <v>-643.27401543719679</v>
      </c>
      <c r="AU82" s="80">
        <v>-1272.2103556346208</v>
      </c>
      <c r="AV82" s="80"/>
      <c r="AW82" s="80"/>
    </row>
    <row r="83" spans="1:49">
      <c r="A83" s="98" t="s">
        <v>237</v>
      </c>
      <c r="B83" s="84">
        <v>11857.486950848195</v>
      </c>
      <c r="C83" s="84">
        <v>-29992.501130897384</v>
      </c>
      <c r="D83" s="84">
        <v>-3967.4573536559728</v>
      </c>
      <c r="E83" s="84">
        <v>-9769.4608122767895</v>
      </c>
      <c r="F83" s="84">
        <v>-12242.811614163771</v>
      </c>
      <c r="G83" s="84">
        <v>6164.6769024751247</v>
      </c>
      <c r="H83" s="84">
        <v>5721.2928038309228</v>
      </c>
      <c r="I83" s="84">
        <v>-2501.6807760045695</v>
      </c>
      <c r="J83" s="84">
        <v>24522.510255241566</v>
      </c>
      <c r="K83" s="84">
        <v>5125.0360283022237</v>
      </c>
      <c r="L83" s="84">
        <v>11289.729396580846</v>
      </c>
      <c r="M83" s="84">
        <v>-29941.464695595179</v>
      </c>
      <c r="N83" s="84">
        <v>6266.5928865822007</v>
      </c>
      <c r="O83" s="84">
        <v>-21174.254873786955</v>
      </c>
      <c r="P83" s="84">
        <v>-4512.3046713049716</v>
      </c>
      <c r="Q83" s="84">
        <v>-39120.043825125016</v>
      </c>
      <c r="R83" s="84">
        <v>-8972.9709518745021</v>
      </c>
      <c r="S83" s="84">
        <v>10181.110163618245</v>
      </c>
      <c r="T83" s="84">
        <v>13070.569306439087</v>
      </c>
      <c r="U83" s="84">
        <v>-4660.8101222108253</v>
      </c>
      <c r="V83" s="84">
        <v>44928.36017876961</v>
      </c>
      <c r="W83" s="84">
        <v>-10746.731393695205</v>
      </c>
      <c r="X83" s="84">
        <v>41982.011952696244</v>
      </c>
      <c r="Y83" s="84">
        <v>-19384.234366496821</v>
      </c>
      <c r="Z83" s="84">
        <v>57029.32763132541</v>
      </c>
      <c r="AA83" s="84">
        <v>-10635.671980991952</v>
      </c>
      <c r="AB83" s="84">
        <v>-17522.407467950168</v>
      </c>
      <c r="AC83" s="84">
        <v>-41440.80082825003</v>
      </c>
      <c r="AD83" s="84">
        <v>28871.571990663757</v>
      </c>
      <c r="AE83" s="84">
        <v>1347.9392762850002</v>
      </c>
      <c r="AF83" s="84">
        <v>-12515.075737646002</v>
      </c>
      <c r="AG83" s="84">
        <v>-15187.297848205344</v>
      </c>
      <c r="AH83" s="84">
        <v>24467.101489318702</v>
      </c>
      <c r="AI83" s="84">
        <v>52274.175079220739</v>
      </c>
      <c r="AJ83" s="84">
        <v>23191.726702417101</v>
      </c>
      <c r="AK83" s="84">
        <v>812.32576194869762</v>
      </c>
      <c r="AL83" s="84">
        <v>-9691.1457995280871</v>
      </c>
      <c r="AM83" s="84">
        <v>31006.725491683002</v>
      </c>
      <c r="AN83" s="84">
        <v>18089.873857096271</v>
      </c>
      <c r="AO83" s="84">
        <v>23235.709964149697</v>
      </c>
      <c r="AP83" s="84">
        <v>-49200.986203695888</v>
      </c>
      <c r="AQ83" s="84">
        <v>-21824.544377766164</v>
      </c>
      <c r="AR83" s="84">
        <v>-27695.424673613874</v>
      </c>
      <c r="AS83" s="84">
        <v>-37827.192147899666</v>
      </c>
      <c r="AT83" s="84">
        <v>-9706.0938490146582</v>
      </c>
      <c r="AU83" s="84">
        <v>-46876.5896756648</v>
      </c>
      <c r="AV83" s="84"/>
      <c r="AW83" s="84"/>
    </row>
    <row r="84" spans="1:49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</row>
    <row r="85" spans="1:49" ht="25">
      <c r="A85" s="92" t="s">
        <v>243</v>
      </c>
      <c r="B85" s="80">
        <v>15025.110555313904</v>
      </c>
      <c r="C85" s="80">
        <v>-11151.441756485779</v>
      </c>
      <c r="D85" s="80">
        <v>-3025.1985837494531</v>
      </c>
      <c r="E85" s="80">
        <v>625.08687895340245</v>
      </c>
      <c r="F85" s="80">
        <v>2427.5235822616551</v>
      </c>
      <c r="G85" s="80">
        <v>9848.6321590068837</v>
      </c>
      <c r="H85" s="80">
        <v>-15765.292766960854</v>
      </c>
      <c r="I85" s="80">
        <v>2976.5291073511653</v>
      </c>
      <c r="J85" s="80">
        <v>-1696.7282930720146</v>
      </c>
      <c r="K85" s="80">
        <v>1449.3110380449766</v>
      </c>
      <c r="L85" s="80">
        <v>-2904.2575197344959</v>
      </c>
      <c r="M85" s="80">
        <v>-564.32327479740025</v>
      </c>
      <c r="N85" s="80">
        <v>576.90123645245001</v>
      </c>
      <c r="O85" s="80">
        <v>1582.1342688384748</v>
      </c>
      <c r="P85" s="80">
        <v>-359.02174045549123</v>
      </c>
      <c r="Q85" s="80">
        <v>-78.385101344691748</v>
      </c>
      <c r="R85" s="80">
        <v>-422.96098112204203</v>
      </c>
      <c r="S85" s="80">
        <v>3098.7607620711537</v>
      </c>
      <c r="T85" s="80">
        <v>-1259.8240141218446</v>
      </c>
      <c r="U85" s="80">
        <v>-1489.1047905369521</v>
      </c>
      <c r="V85" s="80">
        <v>8897.1309877320855</v>
      </c>
      <c r="W85" s="80">
        <v>5450.8737505517674</v>
      </c>
      <c r="X85" s="80">
        <v>-8534.7102861441726</v>
      </c>
      <c r="Y85" s="80">
        <v>-6470.1312753162192</v>
      </c>
      <c r="Z85" s="80">
        <v>14292.005793173752</v>
      </c>
      <c r="AA85" s="80">
        <v>-14351.524333875961</v>
      </c>
      <c r="AB85" s="80">
        <v>1748.3405655558897</v>
      </c>
      <c r="AC85" s="80">
        <v>7487.7812150862164</v>
      </c>
      <c r="AD85" s="80">
        <v>-10909.270377888119</v>
      </c>
      <c r="AE85" s="80">
        <v>7508.0457258492406</v>
      </c>
      <c r="AF85" s="80">
        <v>26440.175270352269</v>
      </c>
      <c r="AG85" s="80">
        <v>3.3937477401850629</v>
      </c>
      <c r="AH85" s="80">
        <v>-23635.839574385667</v>
      </c>
      <c r="AI85" s="80">
        <v>1252.5566160048766</v>
      </c>
      <c r="AJ85" s="80">
        <v>32720.399153251386</v>
      </c>
      <c r="AK85" s="80">
        <v>-34369.30115694565</v>
      </c>
      <c r="AL85" s="80">
        <v>7013.0520440601194</v>
      </c>
      <c r="AM85" s="80">
        <v>8112.0559499815881</v>
      </c>
      <c r="AN85" s="80">
        <v>-6707.2095403706971</v>
      </c>
      <c r="AO85" s="80">
        <v>935.28358640662009</v>
      </c>
      <c r="AP85" s="80">
        <v>-4553.9975529491185</v>
      </c>
      <c r="AQ85" s="80">
        <v>4885.138807649465</v>
      </c>
      <c r="AR85" s="80">
        <v>1136.3674895412507</v>
      </c>
      <c r="AS85" s="80">
        <v>-7479.2935697829889</v>
      </c>
      <c r="AT85" s="80">
        <v>15119.192611753464</v>
      </c>
      <c r="AU85" s="80">
        <v>-20605.853552003187</v>
      </c>
      <c r="AV85" s="80"/>
      <c r="AW85" s="80"/>
    </row>
    <row r="86" spans="1:49" ht="26">
      <c r="A86" s="93" t="s">
        <v>90</v>
      </c>
      <c r="B86" s="94">
        <v>0</v>
      </c>
      <c r="C86" s="94">
        <v>0</v>
      </c>
      <c r="D86" s="94">
        <v>0</v>
      </c>
      <c r="E86" s="94">
        <v>0</v>
      </c>
      <c r="F86" s="94">
        <v>-271.8065678777275</v>
      </c>
      <c r="G86" s="94">
        <v>-494.71243447011148</v>
      </c>
      <c r="H86" s="94">
        <v>-35.155122284851132</v>
      </c>
      <c r="I86" s="94">
        <v>-370.02181974662562</v>
      </c>
      <c r="J86" s="94">
        <v>318.2423451583345</v>
      </c>
      <c r="K86" s="94">
        <v>160.86142554191065</v>
      </c>
      <c r="L86" s="94">
        <v>-60.229786504618914</v>
      </c>
      <c r="M86" s="94">
        <v>-55.910706960806692</v>
      </c>
      <c r="N86" s="94">
        <v>19.508174863608474</v>
      </c>
      <c r="O86" s="94">
        <v>-9.0670752250616715</v>
      </c>
      <c r="P86" s="94">
        <v>196.88761638135657</v>
      </c>
      <c r="Q86" s="94">
        <v>397.32460474555683</v>
      </c>
      <c r="R86" s="94">
        <v>609.27057456882176</v>
      </c>
      <c r="S86" s="94">
        <v>-575.83191367401923</v>
      </c>
      <c r="T86" s="94">
        <v>843.16475607326811</v>
      </c>
      <c r="U86" s="94">
        <v>-141.9126327141621</v>
      </c>
      <c r="V86" s="94">
        <v>-51.081090499827042</v>
      </c>
      <c r="W86" s="94">
        <v>-242.97857424311405</v>
      </c>
      <c r="X86" s="94">
        <v>-354.91931845479849</v>
      </c>
      <c r="Y86" s="94">
        <v>739.22996198961391</v>
      </c>
      <c r="Z86" s="94">
        <v>-1337.1397882560304</v>
      </c>
      <c r="AA86" s="94">
        <v>638.26784609641345</v>
      </c>
      <c r="AB86" s="94">
        <v>103.49123156084715</v>
      </c>
      <c r="AC86" s="94">
        <v>1273.6988669916109</v>
      </c>
      <c r="AD86" s="94">
        <v>-354.36027040112185</v>
      </c>
      <c r="AE86" s="94">
        <v>-8.3825021901948276</v>
      </c>
      <c r="AF86" s="94">
        <v>-3375.2091316349088</v>
      </c>
      <c r="AG86" s="94">
        <v>-149.59586231256981</v>
      </c>
      <c r="AH86" s="94">
        <v>1687.656023081805</v>
      </c>
      <c r="AI86" s="94">
        <v>-2299.7663468161427</v>
      </c>
      <c r="AJ86" s="94">
        <v>-4126.3676459113522</v>
      </c>
      <c r="AK86" s="94">
        <v>3326.802440095089</v>
      </c>
      <c r="AL86" s="94">
        <v>-67.672823745773712</v>
      </c>
      <c r="AM86" s="94">
        <v>422.54370589756763</v>
      </c>
      <c r="AN86" s="94">
        <v>-1311.4078104820219</v>
      </c>
      <c r="AO86" s="94">
        <v>559.16860784264645</v>
      </c>
      <c r="AP86" s="94">
        <v>-1326.8917393109332</v>
      </c>
      <c r="AQ86" s="94">
        <v>124.21542024948212</v>
      </c>
      <c r="AR86" s="94">
        <v>876.96375288213676</v>
      </c>
      <c r="AS86" s="94">
        <v>-841.2577720213776</v>
      </c>
      <c r="AT86" s="94">
        <v>231.46792767460283</v>
      </c>
      <c r="AU86" s="94">
        <v>-233.52901370968175</v>
      </c>
      <c r="AV86" s="94"/>
      <c r="AW86" s="94"/>
    </row>
    <row r="87" spans="1:49" ht="25">
      <c r="A87" s="95" t="s">
        <v>90</v>
      </c>
      <c r="B87" s="96">
        <v>0</v>
      </c>
      <c r="C87" s="96">
        <v>0</v>
      </c>
      <c r="D87" s="96">
        <v>0</v>
      </c>
      <c r="E87" s="96">
        <v>0</v>
      </c>
      <c r="F87" s="96">
        <v>-271.8065678777275</v>
      </c>
      <c r="G87" s="96">
        <v>-494.71243447011148</v>
      </c>
      <c r="H87" s="96">
        <v>-35.155122284851132</v>
      </c>
      <c r="I87" s="96">
        <v>-370.02181974662562</v>
      </c>
      <c r="J87" s="96">
        <v>318.2423451583345</v>
      </c>
      <c r="K87" s="96">
        <v>160.86142554191065</v>
      </c>
      <c r="L87" s="96">
        <v>-60.229786504618914</v>
      </c>
      <c r="M87" s="96">
        <v>-55.910706960806692</v>
      </c>
      <c r="N87" s="96">
        <v>19.508174863608474</v>
      </c>
      <c r="O87" s="96">
        <v>-9.0670752250616715</v>
      </c>
      <c r="P87" s="96">
        <v>196.88761638135657</v>
      </c>
      <c r="Q87" s="96">
        <v>397.32460474555683</v>
      </c>
      <c r="R87" s="96">
        <v>609.27057456882176</v>
      </c>
      <c r="S87" s="96">
        <v>-575.83191367401923</v>
      </c>
      <c r="T87" s="96">
        <v>843.16475607326811</v>
      </c>
      <c r="U87" s="96">
        <v>-141.9126327141621</v>
      </c>
      <c r="V87" s="96">
        <v>-51.081090499827042</v>
      </c>
      <c r="W87" s="96">
        <v>-242.97857424311405</v>
      </c>
      <c r="X87" s="96">
        <v>-354.91931845479849</v>
      </c>
      <c r="Y87" s="96">
        <v>739.22996198961391</v>
      </c>
      <c r="Z87" s="96">
        <v>-1337.1397882560304</v>
      </c>
      <c r="AA87" s="96">
        <v>638.26784609641345</v>
      </c>
      <c r="AB87" s="96">
        <v>103.49123156084715</v>
      </c>
      <c r="AC87" s="96">
        <v>1273.6988669916109</v>
      </c>
      <c r="AD87" s="96">
        <v>-354.36027040112185</v>
      </c>
      <c r="AE87" s="96">
        <v>-8.3825021901948276</v>
      </c>
      <c r="AF87" s="96">
        <v>-3375.2091316349088</v>
      </c>
      <c r="AG87" s="96">
        <v>-149.59586231256981</v>
      </c>
      <c r="AH87" s="96">
        <v>1687.656023081805</v>
      </c>
      <c r="AI87" s="96">
        <v>-2299.7663468161427</v>
      </c>
      <c r="AJ87" s="96">
        <v>-4126.3676459113522</v>
      </c>
      <c r="AK87" s="96">
        <v>3326.802440095089</v>
      </c>
      <c r="AL87" s="96">
        <v>-67.672823745773712</v>
      </c>
      <c r="AM87" s="96">
        <v>422.54370589756763</v>
      </c>
      <c r="AN87" s="96">
        <v>-1311.4078104820219</v>
      </c>
      <c r="AO87" s="96">
        <v>559.16860784264645</v>
      </c>
      <c r="AP87" s="96">
        <v>-1326.8917393109332</v>
      </c>
      <c r="AQ87" s="96">
        <v>124.21542024948121</v>
      </c>
      <c r="AR87" s="96">
        <v>876.96375288213744</v>
      </c>
      <c r="AS87" s="96">
        <v>-841.25777202136305</v>
      </c>
      <c r="AT87" s="96">
        <v>231.46792767460283</v>
      </c>
      <c r="AU87" s="96">
        <v>-233.52901370968175</v>
      </c>
      <c r="AV87" s="96"/>
      <c r="AW87" s="96"/>
    </row>
    <row r="88" spans="1:49">
      <c r="A88" s="98" t="s">
        <v>244</v>
      </c>
      <c r="B88" s="84">
        <v>0</v>
      </c>
      <c r="C88" s="84">
        <v>0</v>
      </c>
      <c r="D88" s="84">
        <v>0</v>
      </c>
      <c r="E88" s="84">
        <v>0</v>
      </c>
      <c r="F88" s="84">
        <v>2155.7170143839276</v>
      </c>
      <c r="G88" s="84">
        <v>9353.9197245367723</v>
      </c>
      <c r="H88" s="84">
        <v>-15800.447889245706</v>
      </c>
      <c r="I88" s="84">
        <v>2606.5072876045397</v>
      </c>
      <c r="J88" s="84">
        <v>-1378.4859479136801</v>
      </c>
      <c r="K88" s="84">
        <v>1610.1724635868873</v>
      </c>
      <c r="L88" s="84">
        <v>-2964.4873062391148</v>
      </c>
      <c r="M88" s="84">
        <v>-620.23398175820694</v>
      </c>
      <c r="N88" s="84">
        <v>596.40941131605848</v>
      </c>
      <c r="O88" s="84">
        <v>1573.0671936134131</v>
      </c>
      <c r="P88" s="84">
        <v>-162.13412407413466</v>
      </c>
      <c r="Q88" s="84">
        <v>318.93950340086508</v>
      </c>
      <c r="R88" s="84">
        <v>186.30959344677973</v>
      </c>
      <c r="S88" s="84">
        <v>2522.9288483971345</v>
      </c>
      <c r="T88" s="84">
        <v>-416.6592580485767</v>
      </c>
      <c r="U88" s="84">
        <v>-1631.017423251114</v>
      </c>
      <c r="V88" s="84">
        <v>8846.0498972322584</v>
      </c>
      <c r="W88" s="84">
        <v>5207.8951763086534</v>
      </c>
      <c r="X88" s="84">
        <v>-8889.6296045989711</v>
      </c>
      <c r="Y88" s="84">
        <v>-5730.9013133266053</v>
      </c>
      <c r="Z88" s="84">
        <v>12954.866004917722</v>
      </c>
      <c r="AA88" s="84">
        <v>-13713.256487779547</v>
      </c>
      <c r="AB88" s="84">
        <v>1851.8317971167369</v>
      </c>
      <c r="AC88" s="84">
        <v>8761.4800820778273</v>
      </c>
      <c r="AD88" s="84">
        <v>-11263.63064828924</v>
      </c>
      <c r="AE88" s="84">
        <v>7499.6632236590449</v>
      </c>
      <c r="AF88" s="84">
        <v>23064.966138717358</v>
      </c>
      <c r="AG88" s="84">
        <v>-146.20211457238474</v>
      </c>
      <c r="AH88" s="84">
        <v>-21948.18355130386</v>
      </c>
      <c r="AI88" s="84">
        <v>-1047.2097308112679</v>
      </c>
      <c r="AJ88" s="84">
        <v>28594.031507340034</v>
      </c>
      <c r="AK88" s="84">
        <v>-31042.498716850561</v>
      </c>
      <c r="AL88" s="84">
        <v>6945.3792203143457</v>
      </c>
      <c r="AM88" s="84">
        <v>8534.5996558791558</v>
      </c>
      <c r="AN88" s="84">
        <v>-8018.617350852719</v>
      </c>
      <c r="AO88" s="84">
        <v>1494.4521942492665</v>
      </c>
      <c r="AP88" s="84">
        <v>-5880.8892922600517</v>
      </c>
      <c r="AQ88" s="84">
        <v>5009.3542278989462</v>
      </c>
      <c r="AR88" s="84">
        <v>2013.3312424233882</v>
      </c>
      <c r="AS88" s="84">
        <v>-8320.551341804352</v>
      </c>
      <c r="AT88" s="84">
        <v>15350.660539428067</v>
      </c>
      <c r="AU88" s="84">
        <v>-20839.382565712869</v>
      </c>
      <c r="AV88" s="84"/>
      <c r="AW88" s="84"/>
    </row>
    <row r="89" spans="1:49">
      <c r="A89" s="92" t="s">
        <v>245</v>
      </c>
      <c r="B89" s="80">
        <v>6556.6659417137889</v>
      </c>
      <c r="C89" s="80">
        <v>0</v>
      </c>
      <c r="D89" s="80">
        <v>0</v>
      </c>
      <c r="E89" s="80">
        <v>0</v>
      </c>
      <c r="F89" s="80">
        <v>8322.7853316852088</v>
      </c>
      <c r="G89" s="80">
        <v>0</v>
      </c>
      <c r="H89" s="80">
        <v>0</v>
      </c>
      <c r="I89" s="80">
        <v>0</v>
      </c>
      <c r="J89" s="80">
        <v>6638.481468964741</v>
      </c>
      <c r="K89" s="80">
        <v>0</v>
      </c>
      <c r="L89" s="80">
        <v>0</v>
      </c>
      <c r="M89" s="80">
        <v>0</v>
      </c>
      <c r="N89" s="80">
        <v>3285.4466966406262</v>
      </c>
      <c r="O89" s="80">
        <v>0</v>
      </c>
      <c r="P89" s="80">
        <v>0</v>
      </c>
      <c r="Q89" s="80">
        <v>0</v>
      </c>
      <c r="R89" s="80">
        <v>5611.7286808968283</v>
      </c>
      <c r="S89" s="80">
        <v>0</v>
      </c>
      <c r="T89" s="80">
        <v>0</v>
      </c>
      <c r="U89" s="80">
        <v>0</v>
      </c>
      <c r="V89" s="80">
        <v>6273.2904414410523</v>
      </c>
      <c r="W89" s="80">
        <v>0</v>
      </c>
      <c r="X89" s="80">
        <v>0</v>
      </c>
      <c r="Y89" s="80">
        <v>0</v>
      </c>
      <c r="Z89" s="80">
        <v>5706.7045970563877</v>
      </c>
      <c r="AA89" s="80">
        <v>0</v>
      </c>
      <c r="AB89" s="80">
        <v>0</v>
      </c>
      <c r="AC89" s="80">
        <v>0</v>
      </c>
      <c r="AD89" s="80">
        <v>15561.625993389127</v>
      </c>
      <c r="AE89" s="80">
        <v>0</v>
      </c>
      <c r="AF89" s="80">
        <v>0</v>
      </c>
      <c r="AG89" s="80">
        <v>0</v>
      </c>
      <c r="AH89" s="80">
        <v>34716.422592903902</v>
      </c>
      <c r="AI89" s="80">
        <v>0</v>
      </c>
      <c r="AJ89" s="80">
        <v>0</v>
      </c>
      <c r="AK89" s="80">
        <v>0</v>
      </c>
      <c r="AL89" s="80">
        <v>9272.5621012782467</v>
      </c>
      <c r="AM89" s="80">
        <v>0</v>
      </c>
      <c r="AN89" s="80">
        <v>0</v>
      </c>
      <c r="AO89" s="80">
        <v>0</v>
      </c>
      <c r="AP89" s="80">
        <v>18228.375820868296</v>
      </c>
      <c r="AQ89" s="80">
        <v>0</v>
      </c>
      <c r="AR89" s="80">
        <v>0</v>
      </c>
      <c r="AS89" s="80">
        <v>0</v>
      </c>
      <c r="AT89" s="80">
        <v>11049.620657126226</v>
      </c>
      <c r="AU89" s="80">
        <v>0</v>
      </c>
      <c r="AV89" s="80"/>
      <c r="AW89" s="80"/>
    </row>
    <row r="90" spans="1:49">
      <c r="A90" s="98" t="s">
        <v>0</v>
      </c>
      <c r="B90" s="84">
        <v>9161.8890380637913</v>
      </c>
      <c r="C90" s="84">
        <v>1258.7398517900219</v>
      </c>
      <c r="D90" s="84">
        <v>-3588.6489826411034</v>
      </c>
      <c r="E90" s="84">
        <v>1490.805424472499</v>
      </c>
      <c r="F90" s="84">
        <v>10478.502346069137</v>
      </c>
      <c r="G90" s="84">
        <v>9353.9197245367723</v>
      </c>
      <c r="H90" s="84">
        <v>-15800.447889245708</v>
      </c>
      <c r="I90" s="84">
        <v>2606.5072876045397</v>
      </c>
      <c r="J90" s="84">
        <v>5259.9955210510607</v>
      </c>
      <c r="K90" s="84">
        <v>1610.1724635868877</v>
      </c>
      <c r="L90" s="84">
        <v>-2964.4873062391152</v>
      </c>
      <c r="M90" s="84">
        <v>-620.23398175820694</v>
      </c>
      <c r="N90" s="84">
        <v>3881.8561079566848</v>
      </c>
      <c r="O90" s="84">
        <v>1573.0671936134127</v>
      </c>
      <c r="P90" s="84">
        <v>-162.13412407413398</v>
      </c>
      <c r="Q90" s="84">
        <v>318.93950340086485</v>
      </c>
      <c r="R90" s="84">
        <v>5798.0382743436085</v>
      </c>
      <c r="S90" s="84">
        <v>2522.928848397135</v>
      </c>
      <c r="T90" s="84">
        <v>-416.65925804857761</v>
      </c>
      <c r="U90" s="84">
        <v>-1631.0174232511135</v>
      </c>
      <c r="V90" s="84">
        <v>15119.34033867331</v>
      </c>
      <c r="W90" s="84">
        <v>5207.8951763086534</v>
      </c>
      <c r="X90" s="84">
        <v>-8889.6296045989693</v>
      </c>
      <c r="Y90" s="84">
        <v>-5730.9013133266062</v>
      </c>
      <c r="Z90" s="84">
        <v>18661.570601974108</v>
      </c>
      <c r="AA90" s="84">
        <v>-13713.256487779547</v>
      </c>
      <c r="AB90" s="84">
        <v>1851.8317971167371</v>
      </c>
      <c r="AC90" s="84">
        <v>8761.4800820778291</v>
      </c>
      <c r="AD90" s="84">
        <v>4297.9953450998864</v>
      </c>
      <c r="AE90" s="84">
        <v>7499.6632236590458</v>
      </c>
      <c r="AF90" s="84">
        <v>23064.966138717362</v>
      </c>
      <c r="AG90" s="84">
        <v>-146.20211457239202</v>
      </c>
      <c r="AH90" s="84">
        <v>12768.23904160004</v>
      </c>
      <c r="AI90" s="84">
        <v>-1047.2097308112661</v>
      </c>
      <c r="AJ90" s="84">
        <v>28594.031507340031</v>
      </c>
      <c r="AK90" s="84">
        <v>-31042.498716850558</v>
      </c>
      <c r="AL90" s="84">
        <v>16217.941321592592</v>
      </c>
      <c r="AM90" s="84">
        <v>8534.5996558791558</v>
      </c>
      <c r="AN90" s="84">
        <v>-8018.6173508527208</v>
      </c>
      <c r="AO90" s="84">
        <v>1494.4521942492684</v>
      </c>
      <c r="AP90" s="84">
        <v>12347.486528608244</v>
      </c>
      <c r="AQ90" s="84">
        <v>5009.3542278989462</v>
      </c>
      <c r="AR90" s="84">
        <v>2013.3312424233882</v>
      </c>
      <c r="AS90" s="84">
        <v>-8320.551341804352</v>
      </c>
      <c r="AT90" s="84">
        <v>26400.281196554293</v>
      </c>
      <c r="AU90" s="84">
        <v>-20839.382565712869</v>
      </c>
      <c r="AV90" s="84"/>
      <c r="AW90" s="84"/>
    </row>
    <row r="92" spans="1:49">
      <c r="A92" s="54" t="s">
        <v>371</v>
      </c>
      <c r="B92" s="84">
        <v>551.76</v>
      </c>
      <c r="C92" s="84">
        <v>552.96</v>
      </c>
      <c r="D92" s="84">
        <v>561.19000000000005</v>
      </c>
      <c r="E92" s="84">
        <v>570.54999999999995</v>
      </c>
      <c r="F92" s="84">
        <v>624.41</v>
      </c>
      <c r="G92" s="84">
        <v>621.03</v>
      </c>
      <c r="H92" s="84">
        <v>639.88</v>
      </c>
      <c r="I92" s="84">
        <v>654.42999999999995</v>
      </c>
      <c r="J92" s="84">
        <v>702.08</v>
      </c>
      <c r="K92" s="84">
        <v>689.77</v>
      </c>
      <c r="L92" s="84">
        <v>680.39</v>
      </c>
      <c r="M92" s="84">
        <v>676.77</v>
      </c>
      <c r="N92" s="84">
        <v>655.1</v>
      </c>
      <c r="O92" s="84">
        <v>659.62</v>
      </c>
      <c r="P92" s="84">
        <v>653.84</v>
      </c>
      <c r="Q92" s="84">
        <v>648.63</v>
      </c>
      <c r="R92" s="84">
        <v>601.76</v>
      </c>
      <c r="S92" s="84">
        <v>611.73</v>
      </c>
      <c r="T92" s="84">
        <v>628.89</v>
      </c>
      <c r="U92" s="84">
        <v>641.51</v>
      </c>
      <c r="V92" s="84">
        <v>666.78</v>
      </c>
      <c r="W92" s="84">
        <v>675.35</v>
      </c>
      <c r="X92" s="84">
        <v>685.85</v>
      </c>
      <c r="Y92" s="84">
        <v>703.47</v>
      </c>
      <c r="Z92" s="84">
        <v>804.39499999999998</v>
      </c>
      <c r="AA92" s="84">
        <v>813.41039999999998</v>
      </c>
      <c r="AB92" s="84">
        <v>802.42439999999999</v>
      </c>
      <c r="AC92" s="84">
        <v>791.99</v>
      </c>
      <c r="AD92" s="84">
        <v>724.35990000000004</v>
      </c>
      <c r="AE92" s="84">
        <v>720.0086</v>
      </c>
      <c r="AF92" s="84">
        <v>737.54669999999999</v>
      </c>
      <c r="AG92" s="84">
        <v>759.59810000000004</v>
      </c>
      <c r="AH92" s="84">
        <v>808.54420000000005</v>
      </c>
      <c r="AI92" s="84">
        <v>825.87339999999995</v>
      </c>
      <c r="AJ92" s="84">
        <v>859.53449999999998</v>
      </c>
      <c r="AK92" s="84">
        <v>873.27739999999994</v>
      </c>
      <c r="AL92" s="84">
        <v>810.40179999999998</v>
      </c>
      <c r="AM92" s="84">
        <v>805.6</v>
      </c>
      <c r="AN92" s="84">
        <v>821.3</v>
      </c>
      <c r="AO92" s="84">
        <v>839.87</v>
      </c>
      <c r="AP92" s="84">
        <v>948.08</v>
      </c>
      <c r="AQ92" s="84">
        <v>941.42</v>
      </c>
      <c r="AR92" s="84">
        <v>937.76</v>
      </c>
      <c r="AS92" s="84">
        <v>944.35</v>
      </c>
      <c r="AT92" s="84">
        <v>962.61</v>
      </c>
      <c r="AU92" s="84">
        <v>954.64</v>
      </c>
    </row>
    <row r="94" spans="1:49">
      <c r="B94" s="163">
        <v>551.76</v>
      </c>
      <c r="C94" s="163"/>
      <c r="D94" s="163"/>
      <c r="E94" s="163"/>
      <c r="F94" s="163">
        <f t="shared" ref="F94:AP94" si="0">+SUM(F5:F11,F13:F19,F21:F29,F33:F58,F62:F67,F69:F82)+F87-F88+F4+F12-F20+F30+F59+F83-F85</f>
        <v>-8.1854523159563541E-12</v>
      </c>
      <c r="G94" s="163">
        <f t="shared" si="0"/>
        <v>0</v>
      </c>
      <c r="H94" s="163">
        <f t="shared" si="0"/>
        <v>4.3655745685100555E-11</v>
      </c>
      <c r="I94" s="163">
        <f t="shared" si="0"/>
        <v>-3.3651303965598345E-11</v>
      </c>
      <c r="J94" s="163">
        <f t="shared" si="0"/>
        <v>-1.3869794202037156E-11</v>
      </c>
      <c r="K94" s="163">
        <f t="shared" si="0"/>
        <v>8.1854523159563541E-12</v>
      </c>
      <c r="L94" s="163">
        <f t="shared" si="0"/>
        <v>2.3646862246096134E-11</v>
      </c>
      <c r="M94" s="163">
        <f t="shared" si="0"/>
        <v>-9.4132701633498073E-11</v>
      </c>
      <c r="N94" s="163">
        <f t="shared" si="0"/>
        <v>-1.9440449250396341E-11</v>
      </c>
      <c r="O94" s="163">
        <f t="shared" si="0"/>
        <v>-6.3664629124104977E-12</v>
      </c>
      <c r="P94" s="163">
        <f t="shared" si="0"/>
        <v>-2.5693225325085223E-11</v>
      </c>
      <c r="Q94" s="163">
        <f t="shared" si="0"/>
        <v>9.5269570010714233E-11</v>
      </c>
      <c r="R94" s="163">
        <f t="shared" si="0"/>
        <v>4.0358827391173691E-12</v>
      </c>
      <c r="S94" s="163">
        <f t="shared" si="0"/>
        <v>-2.0463630789890885E-11</v>
      </c>
      <c r="T94" s="163">
        <f t="shared" si="0"/>
        <v>-3.4788172342814505E-11</v>
      </c>
      <c r="U94" s="163">
        <f t="shared" si="0"/>
        <v>1.3983481039758772E-10</v>
      </c>
      <c r="V94" s="163">
        <f t="shared" si="0"/>
        <v>0</v>
      </c>
      <c r="W94" s="163">
        <f t="shared" si="0"/>
        <v>-8.0035533756017685E-11</v>
      </c>
      <c r="X94" s="163">
        <f t="shared" si="0"/>
        <v>0</v>
      </c>
      <c r="Y94" s="163">
        <f t="shared" si="0"/>
        <v>2.8194335754960775E-11</v>
      </c>
      <c r="Z94" s="163">
        <f t="shared" si="0"/>
        <v>6.0026650317013264E-11</v>
      </c>
      <c r="AA94" s="163">
        <f t="shared" si="0"/>
        <v>-7.2759576141834259E-11</v>
      </c>
      <c r="AB94" s="163">
        <f t="shared" si="0"/>
        <v>2.8421709430404007E-11</v>
      </c>
      <c r="AC94" s="163">
        <f t="shared" si="0"/>
        <v>5.7298166211694479E-11</v>
      </c>
      <c r="AD94" s="163">
        <f t="shared" si="0"/>
        <v>0</v>
      </c>
      <c r="AE94" s="163">
        <f t="shared" si="0"/>
        <v>0</v>
      </c>
      <c r="AF94" s="163">
        <f t="shared" si="0"/>
        <v>0</v>
      </c>
      <c r="AG94" s="163">
        <f t="shared" si="0"/>
        <v>5.4569682106375694E-11</v>
      </c>
      <c r="AH94" s="163">
        <f t="shared" si="0"/>
        <v>0</v>
      </c>
      <c r="AI94" s="163">
        <f t="shared" si="0"/>
        <v>5.8207660913467407E-11</v>
      </c>
      <c r="AJ94" s="163">
        <f t="shared" si="0"/>
        <v>-1.0550138540565968E-10</v>
      </c>
      <c r="AK94" s="163">
        <f t="shared" si="0"/>
        <v>0</v>
      </c>
      <c r="AL94" s="163">
        <f t="shared" si="0"/>
        <v>-5.2750692702829838E-11</v>
      </c>
      <c r="AM94" s="163">
        <f t="shared" si="0"/>
        <v>1.0004441719502211E-10</v>
      </c>
      <c r="AN94" s="163">
        <f t="shared" si="0"/>
        <v>-1.8007995095103979E-10</v>
      </c>
      <c r="AO94" s="163">
        <f t="shared" si="0"/>
        <v>-1.3278622645884752E-10</v>
      </c>
      <c r="AP94" s="163">
        <f>+SUM(AP5:AP11,AP13:AP19,AP21:AP29,AP33:AP58,AP62:AP67,AP69:AP82)+AP87-AP88+AP4+AP12-AP20+AP30+AP59+AP83-AP85</f>
        <v>2.0008883439004421E-11</v>
      </c>
      <c r="AQ94" s="163">
        <f>+SUM(AQ5:AQ11,AQ13:AQ19,AQ21:AQ29,AQ33:AQ58,AQ62:AQ67,AQ69:AQ82)+AQ87-AQ88+AQ4+AQ12-AQ20+AQ30+AQ59+AQ83-AQ85</f>
        <v>8.8220986071974039E-11</v>
      </c>
      <c r="AR94" s="163">
        <f>+SUM(AR5:AR11,AR13:AR19,AR21:AR29,AR33:AR58,AR62:AR67,AR69:AR82)+AR87-AR88+AR4+AR12-AR20+AR30+AR59+AR83-AR85</f>
        <v>1.6075318853836507E-10</v>
      </c>
      <c r="AS94" s="163">
        <f>+SUM(AS5:AS11,AS13:AS19,AS21:AS29,AS33:AS58,AS62:AS67,AS69:AS82)+AS87-AS88+AS4+AS12-AS20+AS30+AS59+AS83-AS85</f>
        <v>-2.4738255888223648E-10</v>
      </c>
      <c r="AT94" s="163">
        <f t="shared" ref="AT94:AU94" si="1">+SUM(AT5:AT11,AT13:AT19,AT21:AT29,AT33:AT58,AT62:AT67,AT69:AT82)+AT87-AT88+AT4+AT12-AT20+AT30+AT59+AT83-AT85</f>
        <v>-1.4551915228366852E-11</v>
      </c>
      <c r="AU94" s="163">
        <f>+SUM(AU5:AU11,AU13:AU19,AU21:AU29,AU33:AU58,AU62:AU67,AU69:AU82)+AU87-AU88+AU4+AU12-AU20+AU30+AU59+AU83-AU85</f>
        <v>0</v>
      </c>
    </row>
    <row r="96" spans="1:4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2:47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2:47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2:47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2:47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2:47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2:47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2:47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2:47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2:47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2:47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2:47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2:47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2:47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2:47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2:47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2:47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2:47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2:47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2:47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2:47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2:47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2:47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2:47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2:47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2:47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2:47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2:47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2:47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2:47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2:47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2:47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2:47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2:47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2:47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2:47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2:47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2:47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2:47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2:47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2:47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2:47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2:47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2:47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2:47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2:47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2:47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2:47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2:47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2:47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2:47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2:47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2:47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2:47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2:47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2:47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2:47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2:47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2:47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2:47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2:47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2:47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2:47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2:47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2:47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2:47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2:47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2:47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2:47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2:47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2:47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2:47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2:47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2:47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2:47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2:47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2:47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2:47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2:47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2:47">
      <c r="AQ178" s="1"/>
    </row>
    <row r="179" spans="2:47">
      <c r="AQ179" s="1"/>
    </row>
    <row r="180" spans="2:47">
      <c r="AQ180" s="1"/>
    </row>
    <row r="181" spans="2:47">
      <c r="AQ181" s="1"/>
    </row>
    <row r="182" spans="2:47">
      <c r="AQ182" s="1"/>
    </row>
    <row r="183" spans="2:47">
      <c r="AQ183" s="1"/>
    </row>
    <row r="184" spans="2:47">
      <c r="AQ184" s="1"/>
    </row>
    <row r="185" spans="2:47">
      <c r="AQ185" s="1"/>
    </row>
    <row r="186" spans="2:47">
      <c r="AQ186" s="1"/>
    </row>
    <row r="187" spans="2:47">
      <c r="AQ187" s="1"/>
    </row>
    <row r="188" spans="2:47">
      <c r="AQ188" s="1"/>
    </row>
    <row r="189" spans="2:47">
      <c r="AQ189" s="1"/>
    </row>
    <row r="190" spans="2:47">
      <c r="AQ190" s="1"/>
    </row>
    <row r="191" spans="2:47">
      <c r="AQ191" s="1"/>
    </row>
    <row r="192" spans="2:47">
      <c r="AQ192" s="1"/>
    </row>
    <row r="193" spans="43:43">
      <c r="AQ193" s="1"/>
    </row>
    <row r="194" spans="43:43">
      <c r="AQ194" s="1"/>
    </row>
    <row r="195" spans="43:43">
      <c r="AQ195" s="1"/>
    </row>
    <row r="196" spans="43:43">
      <c r="AQ196" s="1"/>
    </row>
    <row r="197" spans="43:43">
      <c r="AQ197" s="1"/>
    </row>
    <row r="198" spans="43:43">
      <c r="AQ198" s="1"/>
    </row>
    <row r="199" spans="43:43">
      <c r="AQ199" s="1"/>
    </row>
    <row r="200" spans="43:43">
      <c r="AQ200" s="1"/>
    </row>
    <row r="201" spans="43:43">
      <c r="AQ201" s="1"/>
    </row>
    <row r="202" spans="43:43">
      <c r="AQ202" s="1"/>
    </row>
    <row r="203" spans="43:43">
      <c r="AQ203" s="1"/>
    </row>
    <row r="204" spans="43:43">
      <c r="AQ204" s="1"/>
    </row>
    <row r="205" spans="43:43">
      <c r="AQ205" s="1"/>
    </row>
    <row r="206" spans="43:43">
      <c r="AQ206" s="1"/>
    </row>
    <row r="207" spans="43:43">
      <c r="AQ207" s="1"/>
    </row>
    <row r="208" spans="43:43">
      <c r="AQ208" s="1"/>
    </row>
    <row r="209" spans="43:43">
      <c r="AQ209" s="1"/>
    </row>
    <row r="210" spans="43:43">
      <c r="AQ210" s="1"/>
    </row>
    <row r="211" spans="43:43">
      <c r="AQ211" s="1"/>
    </row>
    <row r="212" spans="43:43">
      <c r="AQ212" s="1"/>
    </row>
    <row r="213" spans="43:43">
      <c r="AQ213" s="1"/>
    </row>
    <row r="214" spans="43:43">
      <c r="AQ214" s="1"/>
    </row>
    <row r="215" spans="43:43">
      <c r="AQ215" s="1"/>
    </row>
    <row r="216" spans="43:43">
      <c r="AQ216" s="1"/>
    </row>
    <row r="217" spans="43:43">
      <c r="AQ217" s="1"/>
    </row>
    <row r="218" spans="43:43">
      <c r="AQ218" s="1"/>
    </row>
    <row r="219" spans="43:43">
      <c r="AQ219" s="1"/>
    </row>
    <row r="220" spans="43:43">
      <c r="AQ220" s="1"/>
    </row>
    <row r="221" spans="43:43">
      <c r="AQ221" s="1"/>
    </row>
    <row r="222" spans="43:43">
      <c r="AQ222" s="1"/>
    </row>
    <row r="223" spans="43:43">
      <c r="AQ223" s="1"/>
    </row>
    <row r="224" spans="43:43">
      <c r="AQ224" s="1"/>
    </row>
    <row r="225" spans="43:43">
      <c r="AQ225" s="1"/>
    </row>
    <row r="226" spans="43:43">
      <c r="AQ226" s="1"/>
    </row>
    <row r="227" spans="43:43">
      <c r="AQ227" s="1"/>
    </row>
    <row r="228" spans="43:43">
      <c r="AQ228" s="1"/>
    </row>
    <row r="229" spans="43:43">
      <c r="AQ229" s="1"/>
    </row>
    <row r="230" spans="43:43">
      <c r="AQ230" s="1"/>
    </row>
    <row r="231" spans="43:43">
      <c r="AQ231" s="1"/>
    </row>
    <row r="232" spans="43:43">
      <c r="AQ232" s="1"/>
    </row>
    <row r="233" spans="43:43">
      <c r="AQ233" s="1"/>
    </row>
    <row r="234" spans="43:43">
      <c r="AQ234" s="1"/>
    </row>
    <row r="235" spans="43:43">
      <c r="AQ235" s="1"/>
    </row>
    <row r="236" spans="43:43">
      <c r="AQ236" s="1"/>
    </row>
    <row r="237" spans="43:43">
      <c r="AQ237" s="1"/>
    </row>
    <row r="238" spans="43:43">
      <c r="AQ238" s="1"/>
    </row>
    <row r="239" spans="43:43">
      <c r="AQ239" s="1"/>
    </row>
    <row r="240" spans="43:43">
      <c r="AQ240" s="1"/>
    </row>
    <row r="241" spans="43:43">
      <c r="AQ241" s="1"/>
    </row>
    <row r="242" spans="43:43">
      <c r="AQ242" s="1"/>
    </row>
    <row r="243" spans="43:43">
      <c r="AQ243" s="1"/>
    </row>
    <row r="244" spans="43:43">
      <c r="AQ244" s="1"/>
    </row>
    <row r="245" spans="43:43">
      <c r="AQ245" s="1"/>
    </row>
    <row r="246" spans="43:43">
      <c r="AQ246" s="1"/>
    </row>
    <row r="247" spans="43:43">
      <c r="AQ247" s="1"/>
    </row>
    <row r="248" spans="43:43">
      <c r="AQ248" s="1"/>
    </row>
    <row r="249" spans="43:43">
      <c r="AQ249" s="1"/>
    </row>
    <row r="250" spans="43:43">
      <c r="AQ250" s="1"/>
    </row>
    <row r="251" spans="43:43">
      <c r="AQ251" s="1"/>
    </row>
    <row r="252" spans="43:43">
      <c r="AQ252" s="1"/>
    </row>
    <row r="253" spans="43:43">
      <c r="AQ253" s="1"/>
    </row>
    <row r="254" spans="43:43">
      <c r="AQ254" s="1"/>
    </row>
    <row r="255" spans="43:43">
      <c r="AQ255" s="1"/>
    </row>
    <row r="256" spans="43:43">
      <c r="AQ256" s="1"/>
    </row>
    <row r="257" spans="43:43">
      <c r="AQ257" s="1"/>
    </row>
    <row r="258" spans="43:43">
      <c r="AQ258" s="1"/>
    </row>
    <row r="259" spans="43:43">
      <c r="AQ259" s="1"/>
    </row>
    <row r="260" spans="43:43">
      <c r="AQ260" s="1"/>
    </row>
    <row r="261" spans="43:43">
      <c r="AQ261" s="1"/>
    </row>
    <row r="262" spans="43:43">
      <c r="AQ262" s="1"/>
    </row>
    <row r="263" spans="43:43">
      <c r="AQ263" s="1"/>
    </row>
    <row r="264" spans="43:43">
      <c r="AQ264" s="1"/>
    </row>
    <row r="265" spans="43:43">
      <c r="AQ265" s="1"/>
    </row>
    <row r="266" spans="43:43">
      <c r="AQ266" s="1"/>
    </row>
    <row r="267" spans="43:43">
      <c r="AQ267" s="1"/>
    </row>
    <row r="268" spans="43:43">
      <c r="AQ268" s="1"/>
    </row>
    <row r="269" spans="43:43">
      <c r="AQ269" s="1"/>
    </row>
    <row r="270" spans="43:43">
      <c r="AQ270" s="1"/>
    </row>
    <row r="271" spans="43:43">
      <c r="AQ271" s="1"/>
    </row>
    <row r="272" spans="43:43">
      <c r="AQ272" s="1"/>
    </row>
    <row r="273" spans="43:43">
      <c r="AQ273" s="1"/>
    </row>
    <row r="274" spans="43:43">
      <c r="AQ274" s="1"/>
    </row>
    <row r="275" spans="43:43">
      <c r="AQ275" s="1"/>
    </row>
    <row r="276" spans="43:43">
      <c r="AQ276" s="1"/>
    </row>
  </sheetData>
  <pageMargins left="0.7" right="0.7" top="0.75" bottom="0.75" header="0.3" footer="0.3"/>
  <ignoredErrors>
    <ignoredError sqref="AT12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2D71-7289-49EC-8534-1983147FB499}">
  <dimension ref="B1:AJ175"/>
  <sheetViews>
    <sheetView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3" width="10.1796875" bestFit="1" customWidth="1"/>
    <col min="34" max="34" width="10.1796875" customWidth="1"/>
    <col min="36" max="36" width="10.1796875" bestFit="1" customWidth="1"/>
  </cols>
  <sheetData>
    <row r="1" spans="2:36">
      <c r="B1" s="101" t="s">
        <v>357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+'Magotteaux cons-IS'!P9</f>
        <v>167741</v>
      </c>
      <c r="D6" s="148">
        <f>+'Magotteaux cons-IS'!Q9</f>
        <v>162765</v>
      </c>
      <c r="E6" s="148">
        <f>+'Magotteaux cons-IS'!R9</f>
        <v>167688</v>
      </c>
      <c r="F6" s="148">
        <f>+'Magotteaux cons-IS'!S9</f>
        <v>169182</v>
      </c>
      <c r="G6" s="148">
        <f>+'Magotteaux cons-IS'!T9</f>
        <v>188823</v>
      </c>
      <c r="H6" s="148">
        <f>+'Magotteaux cons-IS'!U9</f>
        <v>179208</v>
      </c>
      <c r="I6" s="148">
        <f>+'Magotteaux cons-IS'!V9</f>
        <v>159771</v>
      </c>
      <c r="J6" s="148">
        <f>+'Magotteaux cons-IS'!W9</f>
        <v>181386</v>
      </c>
      <c r="K6" s="148">
        <f>+'Magotteaux cons-IS'!X9</f>
        <v>182717</v>
      </c>
      <c r="L6" s="148">
        <f>+'Magotteaux cons-IS'!Y9</f>
        <v>165630</v>
      </c>
      <c r="M6" s="148">
        <f>+'Magotteaux cons-IS'!Z9</f>
        <v>160632</v>
      </c>
      <c r="N6" s="148">
        <f>+'Magotteaux cons-IS'!AA9</f>
        <v>151459</v>
      </c>
      <c r="O6" s="148">
        <f>+'Magotteaux cons-IS'!AB9</f>
        <v>152921</v>
      </c>
      <c r="P6" s="148">
        <f>+'Magotteaux cons-IS'!AC9</f>
        <v>142752</v>
      </c>
      <c r="Q6" s="148">
        <f>+'Magotteaux cons-IS'!AD9</f>
        <v>132608</v>
      </c>
      <c r="R6" s="148">
        <f>+'Magotteaux cons-IS'!AE9</f>
        <v>142463</v>
      </c>
      <c r="S6" s="148">
        <f>+'Magotteaux cons-IS'!AF9</f>
        <v>171114</v>
      </c>
      <c r="T6" s="148">
        <f>+'Magotteaux cons-IS'!AG9</f>
        <v>180886</v>
      </c>
      <c r="U6" s="148">
        <f>+'Magotteaux cons-IS'!AH9</f>
        <v>173873</v>
      </c>
      <c r="V6" s="148">
        <f>+'Magotteaux cons-IS'!AI9</f>
        <v>191452</v>
      </c>
      <c r="W6" s="148">
        <f>+'Magotteaux cons-IS'!AJ9</f>
        <v>219333</v>
      </c>
      <c r="X6" s="148">
        <f>+'Magotteaux cons-IS'!AK9</f>
        <v>234552</v>
      </c>
      <c r="Y6" s="148">
        <f>+'Magotteaux cons-IS'!AL9</f>
        <v>231805</v>
      </c>
      <c r="Z6" s="148">
        <f>+'Magotteaux cons-IS'!AM9</f>
        <v>222310</v>
      </c>
      <c r="AA6" s="148">
        <f>+'Magotteaux cons-IS'!AN9</f>
        <v>228058</v>
      </c>
      <c r="AB6" s="148">
        <f>+'Magotteaux cons-IS'!AO9</f>
        <v>227625</v>
      </c>
      <c r="AC6" s="148">
        <f>+'Magotteaux cons-IS'!AP9</f>
        <v>262617</v>
      </c>
      <c r="AD6" s="148">
        <f>+'Magotteaux cons-IS'!AQ9</f>
        <v>255689</v>
      </c>
      <c r="AE6" s="148">
        <f>+'Magotteaux cons-IS'!AR9</f>
        <v>245380</v>
      </c>
      <c r="AF6" s="148">
        <f>+'Magotteaux cons-IS'!AS9</f>
        <v>248253</v>
      </c>
      <c r="AG6" s="148">
        <f>+'Magotteaux cons-IS'!AT9</f>
        <v>228199</v>
      </c>
      <c r="AH6" s="148">
        <f>+'Magotteaux cons-IS'!AU9</f>
        <v>245160</v>
      </c>
      <c r="AI6" s="148">
        <f>+'Magotteaux cons-IS'!AV9</f>
        <v>265741</v>
      </c>
      <c r="AJ6" s="148">
        <f>+'Magotteaux cons-IS'!AW9</f>
        <v>252661</v>
      </c>
    </row>
    <row r="7" spans="2:36">
      <c r="B7" s="106" t="s">
        <v>256</v>
      </c>
      <c r="C7" s="107">
        <f>-'Magotteaux cons-IS'!P11</f>
        <v>139215</v>
      </c>
      <c r="D7" s="107">
        <f>-'Magotteaux cons-IS'!Q11</f>
        <v>136612</v>
      </c>
      <c r="E7" s="107">
        <f>-'Magotteaux cons-IS'!R11</f>
        <v>142267</v>
      </c>
      <c r="F7" s="107">
        <f>-'Magotteaux cons-IS'!S11</f>
        <v>143799</v>
      </c>
      <c r="G7" s="107">
        <f>-'Magotteaux cons-IS'!T11</f>
        <v>155924</v>
      </c>
      <c r="H7" s="107">
        <f>-'Magotteaux cons-IS'!U11</f>
        <v>149228</v>
      </c>
      <c r="I7" s="107">
        <f>-'Magotteaux cons-IS'!V11</f>
        <v>136457</v>
      </c>
      <c r="J7" s="107">
        <f>-'Magotteaux cons-IS'!W11</f>
        <v>151734</v>
      </c>
      <c r="K7" s="107">
        <f>-'Magotteaux cons-IS'!X11</f>
        <v>151943</v>
      </c>
      <c r="L7" s="107">
        <f>-'Magotteaux cons-IS'!Y11</f>
        <v>139941</v>
      </c>
      <c r="M7" s="107">
        <f>-'Magotteaux cons-IS'!Z11</f>
        <v>137291</v>
      </c>
      <c r="N7" s="107">
        <f>-'Magotteaux cons-IS'!AA11</f>
        <v>129744</v>
      </c>
      <c r="O7" s="107">
        <f>-'Magotteaux cons-IS'!AB11</f>
        <v>126857</v>
      </c>
      <c r="P7" s="107">
        <f>-'Magotteaux cons-IS'!AC11</f>
        <v>120169</v>
      </c>
      <c r="Q7" s="107">
        <f>-'Magotteaux cons-IS'!AD11</f>
        <v>112580</v>
      </c>
      <c r="R7" s="107">
        <f>-'Magotteaux cons-IS'!AE11</f>
        <v>119906</v>
      </c>
      <c r="S7" s="107">
        <f>-'Magotteaux cons-IS'!AF11</f>
        <v>145600</v>
      </c>
      <c r="T7" s="107">
        <f>-'Magotteaux cons-IS'!AG11</f>
        <v>149637</v>
      </c>
      <c r="U7" s="107">
        <f>-'Magotteaux cons-IS'!AH11</f>
        <v>147540</v>
      </c>
      <c r="V7" s="107">
        <f>-'Magotteaux cons-IS'!AI11</f>
        <v>160036</v>
      </c>
      <c r="W7" s="107">
        <f>-'Magotteaux cons-IS'!AJ11</f>
        <v>185121</v>
      </c>
      <c r="X7" s="107">
        <f>-'Magotteaux cons-IS'!AK11</f>
        <v>183142</v>
      </c>
      <c r="Y7" s="107">
        <f>-'Magotteaux cons-IS'!AL11</f>
        <v>188885</v>
      </c>
      <c r="Z7" s="107">
        <f>-'Magotteaux cons-IS'!AM11</f>
        <v>180052</v>
      </c>
      <c r="AA7" s="107">
        <f>-'Magotteaux cons-IS'!AN11</f>
        <v>182043</v>
      </c>
      <c r="AB7" s="107">
        <f>-'Magotteaux cons-IS'!AO11</f>
        <v>178913</v>
      </c>
      <c r="AC7" s="107">
        <f>-'Magotteaux cons-IS'!AP11</f>
        <v>215409</v>
      </c>
      <c r="AD7" s="107">
        <f>-'Magotteaux cons-IS'!AQ11</f>
        <v>209894</v>
      </c>
      <c r="AE7" s="107">
        <f>-'Magotteaux cons-IS'!AR11</f>
        <v>197830</v>
      </c>
      <c r="AF7" s="107">
        <f>-'Magotteaux cons-IS'!AS11</f>
        <v>204713</v>
      </c>
      <c r="AG7" s="107">
        <f>-'Magotteaux cons-IS'!AT11</f>
        <v>193374</v>
      </c>
      <c r="AH7" s="107">
        <f>-'Magotteaux cons-IS'!AU11</f>
        <v>193693</v>
      </c>
      <c r="AI7" s="107">
        <f>-'Magotteaux cons-IS'!AV11</f>
        <v>221960</v>
      </c>
      <c r="AJ7" s="107">
        <f>-'Magotteaux cons-IS'!AW11</f>
        <v>213262</v>
      </c>
    </row>
    <row r="8" spans="2:36">
      <c r="B8" s="106" t="s">
        <v>257</v>
      </c>
      <c r="C8" s="107">
        <f t="shared" ref="C8:AE8" si="2">+C6-C7</f>
        <v>28526</v>
      </c>
      <c r="D8" s="107">
        <f t="shared" si="2"/>
        <v>26153</v>
      </c>
      <c r="E8" s="107">
        <f t="shared" si="2"/>
        <v>25421</v>
      </c>
      <c r="F8" s="107">
        <f t="shared" si="2"/>
        <v>25383</v>
      </c>
      <c r="G8" s="107">
        <f t="shared" si="2"/>
        <v>32899</v>
      </c>
      <c r="H8" s="107">
        <f t="shared" si="2"/>
        <v>29980</v>
      </c>
      <c r="I8" s="107">
        <f t="shared" si="2"/>
        <v>23314</v>
      </c>
      <c r="J8" s="107">
        <f t="shared" si="2"/>
        <v>29652</v>
      </c>
      <c r="K8" s="107">
        <f t="shared" si="2"/>
        <v>30774</v>
      </c>
      <c r="L8" s="107">
        <f t="shared" si="2"/>
        <v>25689</v>
      </c>
      <c r="M8" s="107">
        <f t="shared" si="2"/>
        <v>23341</v>
      </c>
      <c r="N8" s="107">
        <f t="shared" si="2"/>
        <v>21715</v>
      </c>
      <c r="O8" s="107">
        <f t="shared" si="2"/>
        <v>26064</v>
      </c>
      <c r="P8" s="107">
        <f t="shared" si="2"/>
        <v>22583</v>
      </c>
      <c r="Q8" s="107">
        <f t="shared" si="2"/>
        <v>20028</v>
      </c>
      <c r="R8" s="107">
        <f t="shared" si="2"/>
        <v>22557</v>
      </c>
      <c r="S8" s="107">
        <f t="shared" si="2"/>
        <v>25514</v>
      </c>
      <c r="T8" s="107">
        <f t="shared" si="2"/>
        <v>31249</v>
      </c>
      <c r="U8" s="107">
        <f t="shared" si="2"/>
        <v>26333</v>
      </c>
      <c r="V8" s="107">
        <f t="shared" si="2"/>
        <v>31416</v>
      </c>
      <c r="W8" s="107">
        <f t="shared" si="2"/>
        <v>34212</v>
      </c>
      <c r="X8" s="107">
        <f t="shared" si="2"/>
        <v>51410</v>
      </c>
      <c r="Y8" s="107">
        <f t="shared" si="2"/>
        <v>42920</v>
      </c>
      <c r="Z8" s="107">
        <f t="shared" si="2"/>
        <v>42258</v>
      </c>
      <c r="AA8" s="107">
        <f t="shared" si="2"/>
        <v>46015</v>
      </c>
      <c r="AB8" s="107">
        <f t="shared" si="2"/>
        <v>48712</v>
      </c>
      <c r="AC8" s="107">
        <f t="shared" si="2"/>
        <v>47208</v>
      </c>
      <c r="AD8" s="107">
        <f t="shared" si="2"/>
        <v>45795</v>
      </c>
      <c r="AE8" s="107">
        <f t="shared" si="2"/>
        <v>47550</v>
      </c>
      <c r="AF8" s="107">
        <f t="shared" ref="AF8:AI8" si="3">+AF6-AF7</f>
        <v>43540</v>
      </c>
      <c r="AG8" s="107">
        <f t="shared" si="3"/>
        <v>34825</v>
      </c>
      <c r="AH8" s="107">
        <f t="shared" si="3"/>
        <v>51467</v>
      </c>
      <c r="AI8" s="107">
        <f t="shared" si="3"/>
        <v>43781</v>
      </c>
      <c r="AJ8" s="107">
        <f t="shared" ref="AJ8" si="4">+AJ6-AJ7</f>
        <v>39399</v>
      </c>
    </row>
    <row r="9" spans="2:36">
      <c r="B9" s="106" t="s">
        <v>258</v>
      </c>
      <c r="C9" s="107">
        <f>-'Magotteaux cons-IS'!P17-'Magotteaux cons-IS'!P18</f>
        <v>23987</v>
      </c>
      <c r="D9" s="107">
        <f>-'Magotteaux cons-IS'!Q17-'Magotteaux cons-IS'!Q18</f>
        <v>23245</v>
      </c>
      <c r="E9" s="107">
        <f>-'Magotteaux cons-IS'!R17-'Magotteaux cons-IS'!R18</f>
        <v>22049</v>
      </c>
      <c r="F9" s="107">
        <f>-'Magotteaux cons-IS'!S17-'Magotteaux cons-IS'!S18</f>
        <v>21818</v>
      </c>
      <c r="G9" s="107">
        <f>-'Magotteaux cons-IS'!T17-'Magotteaux cons-IS'!T18</f>
        <v>23788</v>
      </c>
      <c r="H9" s="107">
        <f>-'Magotteaux cons-IS'!U17-'Magotteaux cons-IS'!U18</f>
        <v>22764</v>
      </c>
      <c r="I9" s="107">
        <f>-'Magotteaux cons-IS'!V17-'Magotteaux cons-IS'!V18</f>
        <v>21744</v>
      </c>
      <c r="J9" s="107">
        <f>-'Magotteaux cons-IS'!W17-'Magotteaux cons-IS'!W18</f>
        <v>22394</v>
      </c>
      <c r="K9" s="107">
        <f>-'Magotteaux cons-IS'!X17-'Magotteaux cons-IS'!X18</f>
        <v>21184</v>
      </c>
      <c r="L9" s="107">
        <f>-'Magotteaux cons-IS'!Y17-'Magotteaux cons-IS'!Y18</f>
        <v>20585</v>
      </c>
      <c r="M9" s="107">
        <f>-'Magotteaux cons-IS'!Z17-'Magotteaux cons-IS'!Z18</f>
        <v>20406</v>
      </c>
      <c r="N9" s="107">
        <f>-'Magotteaux cons-IS'!AA17-'Magotteaux cons-IS'!AA18</f>
        <v>19878</v>
      </c>
      <c r="O9" s="107">
        <f>-'Magotteaux cons-IS'!AB17-'Magotteaux cons-IS'!AB18</f>
        <v>21959</v>
      </c>
      <c r="P9" s="107">
        <f>-'Magotteaux cons-IS'!AC17-'Magotteaux cons-IS'!AC18</f>
        <v>19216</v>
      </c>
      <c r="Q9" s="107">
        <f>-'Magotteaux cons-IS'!AD17-'Magotteaux cons-IS'!AD18</f>
        <v>19054</v>
      </c>
      <c r="R9" s="107">
        <f>-'Magotteaux cons-IS'!AE17-'Magotteaux cons-IS'!AE18</f>
        <v>21100</v>
      </c>
      <c r="S9" s="107">
        <f>-'Magotteaux cons-IS'!AF17-'Magotteaux cons-IS'!AF18</f>
        <v>20624</v>
      </c>
      <c r="T9" s="107">
        <f>-'Magotteaux cons-IS'!AG17-'Magotteaux cons-IS'!AG18</f>
        <v>21595</v>
      </c>
      <c r="U9" s="107">
        <f>-'Magotteaux cons-IS'!AH17-'Magotteaux cons-IS'!AH18</f>
        <v>21269</v>
      </c>
      <c r="V9" s="107">
        <f>-'Magotteaux cons-IS'!AI17-'Magotteaux cons-IS'!AI18</f>
        <v>21309</v>
      </c>
      <c r="W9" s="107">
        <f>-'Magotteaux cons-IS'!AJ17-'Magotteaux cons-IS'!AJ18</f>
        <v>22228</v>
      </c>
      <c r="X9" s="107">
        <f>-'Magotteaux cons-IS'!AK17-'Magotteaux cons-IS'!AK18</f>
        <v>24151</v>
      </c>
      <c r="Y9" s="107">
        <f>-'Magotteaux cons-IS'!AL17-'Magotteaux cons-IS'!AL18</f>
        <v>22532</v>
      </c>
      <c r="Z9" s="107">
        <f>-'Magotteaux cons-IS'!AM17-'Magotteaux cons-IS'!AM18</f>
        <v>24403</v>
      </c>
      <c r="AA9" s="107">
        <f>-'Magotteaux cons-IS'!AN17-'Magotteaux cons-IS'!AN18</f>
        <v>24448</v>
      </c>
      <c r="AB9" s="107">
        <f>-'Magotteaux cons-IS'!AO17-'Magotteaux cons-IS'!AO18</f>
        <v>26322</v>
      </c>
      <c r="AC9" s="107">
        <f>-'Magotteaux cons-IS'!AP17-'Magotteaux cons-IS'!AP18</f>
        <v>26165</v>
      </c>
      <c r="AD9" s="107">
        <f>-'Magotteaux cons-IS'!AQ17-'Magotteaux cons-IS'!AQ18</f>
        <v>26226</v>
      </c>
      <c r="AE9" s="107">
        <f>-'Magotteaux cons-IS'!AR17-'Magotteaux cons-IS'!AR18</f>
        <v>26777</v>
      </c>
      <c r="AF9" s="107">
        <f>-'Magotteaux cons-IS'!AS17-'Magotteaux cons-IS'!AS18</f>
        <v>28227</v>
      </c>
      <c r="AG9" s="107">
        <f>-'Magotteaux cons-IS'!AT17-'Magotteaux cons-IS'!AT18</f>
        <v>25722</v>
      </c>
      <c r="AH9" s="107">
        <f>-'Magotteaux cons-IS'!AU17-'Magotteaux cons-IS'!AU18</f>
        <v>28762</v>
      </c>
      <c r="AI9" s="107">
        <f>-'Magotteaux cons-IS'!AV17-'Magotteaux cons-IS'!AV18</f>
        <v>26891</v>
      </c>
      <c r="AJ9" s="107">
        <f>-'Magotteaux cons-IS'!AW17-'Magotteaux cons-IS'!AW18</f>
        <v>27728</v>
      </c>
    </row>
    <row r="10" spans="2:36">
      <c r="B10" s="106" t="s">
        <v>259</v>
      </c>
      <c r="C10" s="107">
        <f>+'Magotteaux cons-IS'!P19+'Magotteaux cons-IS'!P10+'Magotteaux cons-IS'!P33</f>
        <v>2308</v>
      </c>
      <c r="D10" s="107">
        <f>+'Magotteaux cons-IS'!Q19+'Magotteaux cons-IS'!Q10+'Magotteaux cons-IS'!Q33</f>
        <v>1647</v>
      </c>
      <c r="E10" s="107">
        <f>+'Magotteaux cons-IS'!R19+'Magotteaux cons-IS'!R10+'Magotteaux cons-IS'!R33</f>
        <v>1792</v>
      </c>
      <c r="F10" s="107">
        <f>+'Magotteaux cons-IS'!S19+'Magotteaux cons-IS'!S10+'Magotteaux cons-IS'!S33</f>
        <v>2792</v>
      </c>
      <c r="G10" s="107">
        <f>+'Magotteaux cons-IS'!T19+'Magotteaux cons-IS'!T10+'Magotteaux cons-IS'!T33</f>
        <v>2342</v>
      </c>
      <c r="H10" s="107">
        <f>+'Magotteaux cons-IS'!U19+'Magotteaux cons-IS'!U10+'Magotteaux cons-IS'!U33</f>
        <v>2679</v>
      </c>
      <c r="I10" s="107">
        <f>+'Magotteaux cons-IS'!V19+'Magotteaux cons-IS'!V10+'Magotteaux cons-IS'!V33</f>
        <v>2400</v>
      </c>
      <c r="J10" s="107">
        <f>+'Magotteaux cons-IS'!W19+'Magotteaux cons-IS'!W10+'Magotteaux cons-IS'!W33</f>
        <v>4698</v>
      </c>
      <c r="K10" s="107">
        <f>+'Magotteaux cons-IS'!X19+'Magotteaux cons-IS'!X10+'Magotteaux cons-IS'!X33</f>
        <v>-4735</v>
      </c>
      <c r="L10" s="107">
        <f>+'Magotteaux cons-IS'!Y19+'Magotteaux cons-IS'!Y10+'Magotteaux cons-IS'!Y33</f>
        <v>3641</v>
      </c>
      <c r="M10" s="107">
        <f>+'Magotteaux cons-IS'!Z19+'Magotteaux cons-IS'!Z10+'Magotteaux cons-IS'!Z33</f>
        <v>13412</v>
      </c>
      <c r="N10" s="107">
        <f>+'Magotteaux cons-IS'!AA19+'Magotteaux cons-IS'!AA10+'Magotteaux cons-IS'!AA33</f>
        <v>2738</v>
      </c>
      <c r="O10" s="107">
        <f>+'Magotteaux cons-IS'!AB19+'Magotteaux cons-IS'!AB10+'Magotteaux cons-IS'!AB33</f>
        <v>2975</v>
      </c>
      <c r="P10" s="107">
        <f>+'Magotteaux cons-IS'!AC19+'Magotteaux cons-IS'!AC10+'Magotteaux cons-IS'!AC33</f>
        <v>4635</v>
      </c>
      <c r="Q10" s="107">
        <f>+'Magotteaux cons-IS'!AD19+'Magotteaux cons-IS'!AD10+'Magotteaux cons-IS'!AD33</f>
        <v>2001</v>
      </c>
      <c r="R10" s="107">
        <f>+'Magotteaux cons-IS'!AE19+'Magotteaux cons-IS'!AE10+'Magotteaux cons-IS'!AE33</f>
        <v>6682</v>
      </c>
      <c r="S10" s="107">
        <f>+'Magotteaux cons-IS'!AF19+'Magotteaux cons-IS'!AF10+'Magotteaux cons-IS'!AF33</f>
        <v>687</v>
      </c>
      <c r="T10" s="107">
        <f>+'Magotteaux cons-IS'!AG19+'Magotteaux cons-IS'!AG10+'Magotteaux cons-IS'!AG33</f>
        <v>1386</v>
      </c>
      <c r="U10" s="107">
        <f>+'Magotteaux cons-IS'!AH19+'Magotteaux cons-IS'!AH10+'Magotteaux cons-IS'!AH33</f>
        <v>1521</v>
      </c>
      <c r="V10" s="107">
        <f>+'Magotteaux cons-IS'!AI19+'Magotteaux cons-IS'!AI10+'Magotteaux cons-IS'!AI33</f>
        <v>1626</v>
      </c>
      <c r="W10" s="107">
        <f>+'Magotteaux cons-IS'!AJ19+'Magotteaux cons-IS'!AJ10+'Magotteaux cons-IS'!AJ33</f>
        <v>2426</v>
      </c>
      <c r="X10" s="107">
        <f>+'Magotteaux cons-IS'!AK19+'Magotteaux cons-IS'!AK10+'Magotteaux cons-IS'!AK33</f>
        <v>3870</v>
      </c>
      <c r="Y10" s="107">
        <f>+'Magotteaux cons-IS'!AL19+'Magotteaux cons-IS'!AL10+'Magotteaux cons-IS'!AL33</f>
        <v>2018</v>
      </c>
      <c r="Z10" s="107">
        <f>+'Magotteaux cons-IS'!AM19+'Magotteaux cons-IS'!AM10+'Magotteaux cons-IS'!AM33</f>
        <v>3932</v>
      </c>
      <c r="AA10" s="107">
        <f>+'Magotteaux cons-IS'!AN19+'Magotteaux cons-IS'!AN10+'Magotteaux cons-IS'!AN33</f>
        <v>2102</v>
      </c>
      <c r="AB10" s="107">
        <f>+'Magotteaux cons-IS'!AO19+'Magotteaux cons-IS'!AO10+'Magotteaux cons-IS'!AO33</f>
        <v>728</v>
      </c>
      <c r="AC10" s="107">
        <f>+'Magotteaux cons-IS'!AP19+'Magotteaux cons-IS'!AP10+'Magotteaux cons-IS'!AP33</f>
        <v>-1353</v>
      </c>
      <c r="AD10" s="107">
        <f>+'Magotteaux cons-IS'!AQ19+'Magotteaux cons-IS'!AQ10+'Magotteaux cons-IS'!AQ33</f>
        <v>10521</v>
      </c>
      <c r="AE10" s="107">
        <f>+'Magotteaux cons-IS'!AR19+'Magotteaux cons-IS'!AR10+'Magotteaux cons-IS'!AR33</f>
        <v>-580</v>
      </c>
      <c r="AF10" s="107">
        <f>+'Magotteaux cons-IS'!AS19+'Magotteaux cons-IS'!AS10+'Magotteaux cons-IS'!AS33</f>
        <v>309</v>
      </c>
      <c r="AG10" s="107">
        <f>+'Magotteaux cons-IS'!AT19+'Magotteaux cons-IS'!AT10+'Magotteaux cons-IS'!AT33</f>
        <v>2031</v>
      </c>
      <c r="AH10" s="107">
        <f>+'Magotteaux cons-IS'!AU19+'Magotteaux cons-IS'!AU10+'Magotteaux cons-IS'!AU33</f>
        <v>267</v>
      </c>
      <c r="AI10" s="107">
        <f>+'Magotteaux cons-IS'!AV19+'Magotteaux cons-IS'!AV10+'Magotteaux cons-IS'!AV33</f>
        <v>-727</v>
      </c>
      <c r="AJ10" s="107">
        <f>+'Magotteaux cons-IS'!AW19+'Magotteaux cons-IS'!AW10+'Magotteaux cons-IS'!AW33</f>
        <v>800</v>
      </c>
    </row>
    <row r="11" spans="2:36">
      <c r="B11" s="106" t="s">
        <v>260</v>
      </c>
      <c r="C11" s="107">
        <f>+C8-C9+C10</f>
        <v>6847</v>
      </c>
      <c r="D11" s="107">
        <f t="shared" ref="D11:AE11" si="5">+D8-D9+D10</f>
        <v>4555</v>
      </c>
      <c r="E11" s="107">
        <f t="shared" si="5"/>
        <v>5164</v>
      </c>
      <c r="F11" s="107">
        <f t="shared" si="5"/>
        <v>6357</v>
      </c>
      <c r="G11" s="107">
        <f t="shared" si="5"/>
        <v>11453</v>
      </c>
      <c r="H11" s="107">
        <f t="shared" si="5"/>
        <v>9895</v>
      </c>
      <c r="I11" s="107">
        <f t="shared" si="5"/>
        <v>3970</v>
      </c>
      <c r="J11" s="107">
        <f t="shared" si="5"/>
        <v>11956</v>
      </c>
      <c r="K11" s="107">
        <f t="shared" si="5"/>
        <v>4855</v>
      </c>
      <c r="L11" s="107">
        <f t="shared" si="5"/>
        <v>8745</v>
      </c>
      <c r="M11" s="107">
        <f t="shared" si="5"/>
        <v>16347</v>
      </c>
      <c r="N11" s="107">
        <f t="shared" si="5"/>
        <v>4575</v>
      </c>
      <c r="O11" s="107">
        <f t="shared" si="5"/>
        <v>7080</v>
      </c>
      <c r="P11" s="107">
        <f t="shared" si="5"/>
        <v>8002</v>
      </c>
      <c r="Q11" s="107">
        <f t="shared" si="5"/>
        <v>2975</v>
      </c>
      <c r="R11" s="107">
        <f t="shared" si="5"/>
        <v>8139</v>
      </c>
      <c r="S11" s="107">
        <f t="shared" si="5"/>
        <v>5577</v>
      </c>
      <c r="T11" s="107">
        <f t="shared" si="5"/>
        <v>11040</v>
      </c>
      <c r="U11" s="107">
        <f t="shared" si="5"/>
        <v>6585</v>
      </c>
      <c r="V11" s="107">
        <f t="shared" si="5"/>
        <v>11733</v>
      </c>
      <c r="W11" s="107">
        <f t="shared" si="5"/>
        <v>14410</v>
      </c>
      <c r="X11" s="107">
        <f t="shared" si="5"/>
        <v>31129</v>
      </c>
      <c r="Y11" s="107">
        <f t="shared" si="5"/>
        <v>22406</v>
      </c>
      <c r="Z11" s="107">
        <f t="shared" si="5"/>
        <v>21787</v>
      </c>
      <c r="AA11" s="107">
        <f t="shared" si="5"/>
        <v>23669</v>
      </c>
      <c r="AB11" s="107">
        <f t="shared" si="5"/>
        <v>23118</v>
      </c>
      <c r="AC11" s="107">
        <f t="shared" si="5"/>
        <v>19690</v>
      </c>
      <c r="AD11" s="107">
        <f t="shared" si="5"/>
        <v>30090</v>
      </c>
      <c r="AE11" s="107">
        <f t="shared" si="5"/>
        <v>20193</v>
      </c>
      <c r="AF11" s="107">
        <f t="shared" ref="AF11:AI11" si="6">+AF8-AF9+AF10</f>
        <v>15622</v>
      </c>
      <c r="AG11" s="107">
        <f t="shared" si="6"/>
        <v>11134</v>
      </c>
      <c r="AH11" s="107">
        <f t="shared" si="6"/>
        <v>22972</v>
      </c>
      <c r="AI11" s="107">
        <f t="shared" si="6"/>
        <v>16163</v>
      </c>
      <c r="AJ11" s="107">
        <f t="shared" ref="AJ11" si="7">+AJ8-AJ9+AJ10</f>
        <v>12471</v>
      </c>
    </row>
    <row r="12" spans="2:36">
      <c r="B12" s="106" t="s">
        <v>261</v>
      </c>
      <c r="C12" s="143">
        <f>+'Magotteaux cons-IS'!P47</f>
        <v>6770</v>
      </c>
      <c r="D12" s="143">
        <f>+'Magotteaux cons-IS'!Q47</f>
        <v>7113</v>
      </c>
      <c r="E12" s="143">
        <f>+'Magotteaux cons-IS'!R47</f>
        <v>6434</v>
      </c>
      <c r="F12" s="143">
        <f>+'Magotteaux cons-IS'!S47</f>
        <v>8410</v>
      </c>
      <c r="G12" s="143">
        <f>+'Magotteaux cons-IS'!T47</f>
        <v>7120</v>
      </c>
      <c r="H12" s="143">
        <f>+'Magotteaux cons-IS'!U47</f>
        <v>6960</v>
      </c>
      <c r="I12" s="143">
        <f>+'Magotteaux cons-IS'!V47</f>
        <v>6379</v>
      </c>
      <c r="J12" s="143">
        <f>+'Magotteaux cons-IS'!W47</f>
        <v>6826</v>
      </c>
      <c r="K12" s="143">
        <f>+'Magotteaux cons-IS'!X47</f>
        <v>7836</v>
      </c>
      <c r="L12" s="143">
        <f>+'Magotteaux cons-IS'!Y47</f>
        <v>7141</v>
      </c>
      <c r="M12" s="143">
        <f>+'Magotteaux cons-IS'!Z47</f>
        <v>7472</v>
      </c>
      <c r="N12" s="143">
        <f>+'Magotteaux cons-IS'!AA47</f>
        <v>8103</v>
      </c>
      <c r="O12" s="143">
        <f>+'Magotteaux cons-IS'!AB47</f>
        <v>7586</v>
      </c>
      <c r="P12" s="143">
        <f>+'Magotteaux cons-IS'!AC47</f>
        <v>7612</v>
      </c>
      <c r="Q12" s="143">
        <f>+'Magotteaux cons-IS'!AD47</f>
        <v>7676</v>
      </c>
      <c r="R12" s="143">
        <f>+'Magotteaux cons-IS'!AE47</f>
        <v>8447</v>
      </c>
      <c r="S12" s="143">
        <f>+'Magotteaux cons-IS'!AF47</f>
        <v>7702</v>
      </c>
      <c r="T12" s="143">
        <f>+'Magotteaux cons-IS'!AG47</f>
        <v>7804</v>
      </c>
      <c r="U12" s="143">
        <f>+'Magotteaux cons-IS'!AH47</f>
        <v>7611</v>
      </c>
      <c r="V12" s="143">
        <f>+'Magotteaux cons-IS'!AI47</f>
        <v>8099</v>
      </c>
      <c r="W12" s="143">
        <f>+'Magotteaux cons-IS'!AJ47</f>
        <v>7408</v>
      </c>
      <c r="X12" s="143">
        <f>+'Magotteaux cons-IS'!AK47</f>
        <v>7162</v>
      </c>
      <c r="Y12" s="143">
        <f>+'Magotteaux cons-IS'!AL47</f>
        <v>6885</v>
      </c>
      <c r="Z12" s="143">
        <f>+'Magotteaux cons-IS'!AM47</f>
        <v>9505</v>
      </c>
      <c r="AA12" s="143">
        <f>+'Magotteaux cons-IS'!AN47</f>
        <v>7128</v>
      </c>
      <c r="AB12" s="143">
        <f>+'Magotteaux cons-IS'!AO47</f>
        <v>7182</v>
      </c>
      <c r="AC12" s="143">
        <f>+'Magotteaux cons-IS'!AP47</f>
        <v>8041</v>
      </c>
      <c r="AD12" s="143">
        <f>+'Magotteaux cons-IS'!AQ47</f>
        <v>8186</v>
      </c>
      <c r="AE12" s="143">
        <f>+'Magotteaux cons-IS'!AR47</f>
        <v>8113</v>
      </c>
      <c r="AF12" s="143">
        <f>+'Magotteaux cons-IS'!AS47</f>
        <v>9816</v>
      </c>
      <c r="AG12" s="143">
        <f>+'Magotteaux cons-IS'!AT47</f>
        <v>9011</v>
      </c>
      <c r="AH12" s="143">
        <f>+'Magotteaux cons-IS'!AU47</f>
        <v>8849</v>
      </c>
      <c r="AI12" s="143">
        <f>+'Magotteaux cons-IS'!AV47</f>
        <v>9441</v>
      </c>
      <c r="AJ12" s="143">
        <f>+'Magotteaux cons-IS'!AW47</f>
        <v>10283</v>
      </c>
    </row>
    <row r="13" spans="2:36" s="152" customFormat="1">
      <c r="B13" s="150" t="s">
        <v>120</v>
      </c>
      <c r="C13" s="151">
        <f>+C11+C12</f>
        <v>13617</v>
      </c>
      <c r="D13" s="151">
        <f t="shared" ref="D13:AD13" si="8">+D11+D12</f>
        <v>11668</v>
      </c>
      <c r="E13" s="151">
        <f t="shared" si="8"/>
        <v>11598</v>
      </c>
      <c r="F13" s="151">
        <f t="shared" si="8"/>
        <v>14767</v>
      </c>
      <c r="G13" s="151">
        <f t="shared" si="8"/>
        <v>18573</v>
      </c>
      <c r="H13" s="151">
        <f t="shared" si="8"/>
        <v>16855</v>
      </c>
      <c r="I13" s="151">
        <f t="shared" si="8"/>
        <v>10349</v>
      </c>
      <c r="J13" s="151">
        <f t="shared" si="8"/>
        <v>18782</v>
      </c>
      <c r="K13" s="151">
        <f t="shared" si="8"/>
        <v>12691</v>
      </c>
      <c r="L13" s="151">
        <f t="shared" si="8"/>
        <v>15886</v>
      </c>
      <c r="M13" s="151">
        <f t="shared" si="8"/>
        <v>23819</v>
      </c>
      <c r="N13" s="151">
        <f t="shared" si="8"/>
        <v>12678</v>
      </c>
      <c r="O13" s="151">
        <f t="shared" si="8"/>
        <v>14666</v>
      </c>
      <c r="P13" s="151">
        <f t="shared" si="8"/>
        <v>15614</v>
      </c>
      <c r="Q13" s="151">
        <f t="shared" si="8"/>
        <v>10651</v>
      </c>
      <c r="R13" s="151">
        <f t="shared" si="8"/>
        <v>16586</v>
      </c>
      <c r="S13" s="151">
        <f t="shared" si="8"/>
        <v>13279</v>
      </c>
      <c r="T13" s="151">
        <f t="shared" si="8"/>
        <v>18844</v>
      </c>
      <c r="U13" s="151">
        <f t="shared" si="8"/>
        <v>14196</v>
      </c>
      <c r="V13" s="151">
        <f t="shared" si="8"/>
        <v>19832</v>
      </c>
      <c r="W13" s="151">
        <f t="shared" si="8"/>
        <v>21818</v>
      </c>
      <c r="X13" s="151">
        <f t="shared" si="8"/>
        <v>38291</v>
      </c>
      <c r="Y13" s="151">
        <f t="shared" si="8"/>
        <v>29291</v>
      </c>
      <c r="Z13" s="151">
        <f t="shared" si="8"/>
        <v>31292</v>
      </c>
      <c r="AA13" s="151">
        <f t="shared" si="8"/>
        <v>30797</v>
      </c>
      <c r="AB13" s="151">
        <f t="shared" si="8"/>
        <v>30300</v>
      </c>
      <c r="AC13" s="151">
        <f t="shared" si="8"/>
        <v>27731</v>
      </c>
      <c r="AD13" s="151">
        <f t="shared" si="8"/>
        <v>38276</v>
      </c>
      <c r="AE13" s="151">
        <f>+AE11+AE12</f>
        <v>28306</v>
      </c>
      <c r="AF13" s="151">
        <f>+AF11+AF12</f>
        <v>25438</v>
      </c>
      <c r="AG13" s="151">
        <f>+AG11+AG12</f>
        <v>20145</v>
      </c>
      <c r="AH13" s="151">
        <f t="shared" ref="AH13" si="9">+AH11+AH12</f>
        <v>31821</v>
      </c>
      <c r="AI13" s="151">
        <f>+AI11+AI12</f>
        <v>25604</v>
      </c>
      <c r="AJ13" s="151">
        <f>+AJ11+AJ12</f>
        <v>22754</v>
      </c>
    </row>
    <row r="14" spans="2:36">
      <c r="B14" s="106" t="s">
        <v>262</v>
      </c>
      <c r="C14" s="107">
        <f>+'Magotteaux cons-IS'!P27</f>
        <v>153</v>
      </c>
      <c r="D14" s="107">
        <f>+'Magotteaux cons-IS'!Q27</f>
        <v>140</v>
      </c>
      <c r="E14" s="107">
        <f>+'Magotteaux cons-IS'!R27</f>
        <v>95</v>
      </c>
      <c r="F14" s="107">
        <f>+'Magotteaux cons-IS'!S27</f>
        <v>177</v>
      </c>
      <c r="G14" s="107">
        <f>+'Magotteaux cons-IS'!T27</f>
        <v>143</v>
      </c>
      <c r="H14" s="107">
        <f>+'Magotteaux cons-IS'!U27</f>
        <v>127</v>
      </c>
      <c r="I14" s="107">
        <f>+'Magotteaux cons-IS'!V27</f>
        <v>105</v>
      </c>
      <c r="J14" s="107">
        <f>+'Magotteaux cons-IS'!W27</f>
        <v>158</v>
      </c>
      <c r="K14" s="107">
        <f>+'Magotteaux cons-IS'!X27</f>
        <v>113</v>
      </c>
      <c r="L14" s="107">
        <f>+'Magotteaux cons-IS'!Y27</f>
        <v>151</v>
      </c>
      <c r="M14" s="107">
        <f>+'Magotteaux cons-IS'!Z27</f>
        <v>155</v>
      </c>
      <c r="N14" s="107">
        <f>+'Magotteaux cons-IS'!AA27</f>
        <v>220</v>
      </c>
      <c r="O14" s="107">
        <f>+'Magotteaux cons-IS'!AB27</f>
        <v>235</v>
      </c>
      <c r="P14" s="107">
        <f>+'Magotteaux cons-IS'!AC27</f>
        <v>48</v>
      </c>
      <c r="Q14" s="107">
        <f>+'Magotteaux cons-IS'!AD27</f>
        <v>134</v>
      </c>
      <c r="R14" s="107">
        <f>+'Magotteaux cons-IS'!AE27</f>
        <v>160</v>
      </c>
      <c r="S14" s="107">
        <f>+'Magotteaux cons-IS'!AF27</f>
        <v>154</v>
      </c>
      <c r="T14" s="107">
        <f>+'Magotteaux cons-IS'!AG27</f>
        <v>172</v>
      </c>
      <c r="U14" s="107">
        <f>+'Magotteaux cons-IS'!AH27</f>
        <v>157</v>
      </c>
      <c r="V14" s="107">
        <f>+'Magotteaux cons-IS'!AI27</f>
        <v>127</v>
      </c>
      <c r="W14" s="107">
        <f>+'Magotteaux cons-IS'!AJ27</f>
        <v>187</v>
      </c>
      <c r="X14" s="107">
        <f>+'Magotteaux cons-IS'!AK27</f>
        <v>205</v>
      </c>
      <c r="Y14" s="107">
        <f>+'Magotteaux cons-IS'!AL27</f>
        <v>196</v>
      </c>
      <c r="Z14" s="107">
        <f>+'Magotteaux cons-IS'!AM27</f>
        <v>435</v>
      </c>
      <c r="AA14" s="107">
        <f>+'Magotteaux cons-IS'!AN27</f>
        <v>314</v>
      </c>
      <c r="AB14" s="107">
        <f>+'Magotteaux cons-IS'!AO27</f>
        <v>386</v>
      </c>
      <c r="AC14" s="107">
        <f>+'Magotteaux cons-IS'!AP27</f>
        <v>680</v>
      </c>
      <c r="AD14" s="107">
        <f>+'Magotteaux cons-IS'!AQ27</f>
        <v>626</v>
      </c>
      <c r="AE14" s="107">
        <f>+'Magotteaux cons-IS'!AR27</f>
        <v>755</v>
      </c>
      <c r="AF14" s="107">
        <f>+'Magotteaux cons-IS'!AS27</f>
        <v>1004</v>
      </c>
      <c r="AG14" s="107">
        <f>+'Magotteaux cons-IS'!AT27</f>
        <v>1129</v>
      </c>
      <c r="AH14" s="107">
        <f>+'Magotteaux cons-IS'!AU27</f>
        <v>1075</v>
      </c>
      <c r="AI14" s="107">
        <f>+'Magotteaux cons-IS'!AV27</f>
        <v>963</v>
      </c>
      <c r="AJ14" s="107">
        <f>+'Magotteaux cons-IS'!AW27</f>
        <v>1140</v>
      </c>
    </row>
    <row r="15" spans="2:36">
      <c r="B15" s="106" t="s">
        <v>263</v>
      </c>
      <c r="C15" s="107">
        <f>-'Magotteaux cons-IS'!P26</f>
        <v>2245</v>
      </c>
      <c r="D15" s="107">
        <f>-'Magotteaux cons-IS'!Q26</f>
        <v>2405</v>
      </c>
      <c r="E15" s="107">
        <f>-'Magotteaux cons-IS'!R26</f>
        <v>2736</v>
      </c>
      <c r="F15" s="107">
        <f>-'Magotteaux cons-IS'!S26</f>
        <v>2356</v>
      </c>
      <c r="G15" s="107">
        <f>-'Magotteaux cons-IS'!T26</f>
        <v>2839</v>
      </c>
      <c r="H15" s="107">
        <f>-'Magotteaux cons-IS'!U26</f>
        <v>3331</v>
      </c>
      <c r="I15" s="107">
        <f>-'Magotteaux cons-IS'!V26</f>
        <v>3166</v>
      </c>
      <c r="J15" s="107">
        <f>-'Magotteaux cons-IS'!W26</f>
        <v>3080</v>
      </c>
      <c r="K15" s="107">
        <f>-'Magotteaux cons-IS'!X26</f>
        <v>6618</v>
      </c>
      <c r="L15" s="107">
        <f>-'Magotteaux cons-IS'!Y26</f>
        <v>3378</v>
      </c>
      <c r="M15" s="107">
        <f>-'Magotteaux cons-IS'!Z26</f>
        <v>3515</v>
      </c>
      <c r="N15" s="107">
        <f>-'Magotteaux cons-IS'!AA26</f>
        <v>3191</v>
      </c>
      <c r="O15" s="107">
        <f>-'Magotteaux cons-IS'!AB26</f>
        <v>3072</v>
      </c>
      <c r="P15" s="107">
        <f>-'Magotteaux cons-IS'!AC26</f>
        <v>2786</v>
      </c>
      <c r="Q15" s="107">
        <f>-'Magotteaux cons-IS'!AD26</f>
        <v>2475</v>
      </c>
      <c r="R15" s="107">
        <f>-'Magotteaux cons-IS'!AE26</f>
        <v>2336</v>
      </c>
      <c r="S15" s="107">
        <f>-'Magotteaux cons-IS'!AF26</f>
        <v>2054</v>
      </c>
      <c r="T15" s="107">
        <f>-'Magotteaux cons-IS'!AG26</f>
        <v>2216</v>
      </c>
      <c r="U15" s="107">
        <f>-'Magotteaux cons-IS'!AH26</f>
        <v>2411</v>
      </c>
      <c r="V15" s="107">
        <f>-'Magotteaux cons-IS'!AI26</f>
        <v>2345</v>
      </c>
      <c r="W15" s="107">
        <f>-'Magotteaux cons-IS'!AJ26</f>
        <v>2244</v>
      </c>
      <c r="X15" s="107">
        <f>-'Magotteaux cons-IS'!AK26</f>
        <v>2715</v>
      </c>
      <c r="Y15" s="107">
        <f>-'Magotteaux cons-IS'!AL26</f>
        <v>3524</v>
      </c>
      <c r="Z15" s="107">
        <f>-'Magotteaux cons-IS'!AM26</f>
        <v>4356</v>
      </c>
      <c r="AA15" s="107">
        <f>-'Magotteaux cons-IS'!AN26</f>
        <v>3849</v>
      </c>
      <c r="AB15" s="107">
        <f>-'Magotteaux cons-IS'!AO26</f>
        <v>4373</v>
      </c>
      <c r="AC15" s="107">
        <f>-'Magotteaux cons-IS'!AP26</f>
        <v>5320</v>
      </c>
      <c r="AD15" s="107">
        <f>-'Magotteaux cons-IS'!AQ26</f>
        <v>5576</v>
      </c>
      <c r="AE15" s="107">
        <f>-'Magotteaux cons-IS'!AR26</f>
        <v>5428</v>
      </c>
      <c r="AF15" s="107">
        <f>-'Magotteaux cons-IS'!AS26</f>
        <v>5304</v>
      </c>
      <c r="AG15" s="107">
        <f>-'Magotteaux cons-IS'!AT26</f>
        <v>5492</v>
      </c>
      <c r="AH15" s="107">
        <f>-'Magotteaux cons-IS'!AU26</f>
        <v>5054</v>
      </c>
      <c r="AI15" s="107">
        <f>-'Magotteaux cons-IS'!AV26</f>
        <v>4995</v>
      </c>
      <c r="AJ15" s="107">
        <f>-'Magotteaux cons-IS'!AW26</f>
        <v>4766</v>
      </c>
    </row>
    <row r="16" spans="2:36">
      <c r="B16" s="106" t="s">
        <v>264</v>
      </c>
      <c r="C16" s="107">
        <f>+'Magotteaux cons-IS'!P29</f>
        <v>0</v>
      </c>
      <c r="D16" s="107">
        <f>+'Magotteaux cons-IS'!Q29</f>
        <v>0</v>
      </c>
      <c r="E16" s="107">
        <f>+'Magotteaux cons-IS'!R29</f>
        <v>0</v>
      </c>
      <c r="F16" s="107">
        <f>+'Magotteaux cons-IS'!S29</f>
        <v>-313</v>
      </c>
      <c r="G16" s="107">
        <f>+'Magotteaux cons-IS'!T29</f>
        <v>0</v>
      </c>
      <c r="H16" s="107">
        <f>+'Magotteaux cons-IS'!U29</f>
        <v>-400</v>
      </c>
      <c r="I16" s="107">
        <f>+'Magotteaux cons-IS'!V29</f>
        <v>265</v>
      </c>
      <c r="J16" s="107">
        <f>+'Magotteaux cons-IS'!W29</f>
        <v>137</v>
      </c>
      <c r="K16" s="107">
        <f>+'Magotteaux cons-IS'!X29</f>
        <v>144</v>
      </c>
      <c r="L16" s="107">
        <f>+'Magotteaux cons-IS'!Y29</f>
        <v>-73</v>
      </c>
      <c r="M16" s="107">
        <f>+'Magotteaux cons-IS'!Z29</f>
        <v>-1</v>
      </c>
      <c r="N16" s="107">
        <f>+'Magotteaux cons-IS'!AA29</f>
        <v>-78</v>
      </c>
      <c r="O16" s="107">
        <f>+'Magotteaux cons-IS'!AB29</f>
        <v>68</v>
      </c>
      <c r="P16" s="107">
        <f>+'Magotteaux cons-IS'!AC29</f>
        <v>529</v>
      </c>
      <c r="Q16" s="107">
        <f>+'Magotteaux cons-IS'!AD29</f>
        <v>-10</v>
      </c>
      <c r="R16" s="107">
        <f>+'Magotteaux cons-IS'!AE29</f>
        <v>117</v>
      </c>
      <c r="S16" s="107">
        <f>+'Magotteaux cons-IS'!AF29</f>
        <v>-218</v>
      </c>
      <c r="T16" s="107">
        <f>+'Magotteaux cons-IS'!AG29</f>
        <v>-175</v>
      </c>
      <c r="U16" s="107">
        <f>+'Magotteaux cons-IS'!AH29</f>
        <v>380</v>
      </c>
      <c r="V16" s="107">
        <f>+'Magotteaux cons-IS'!AI29</f>
        <v>691</v>
      </c>
      <c r="W16" s="107">
        <f>+'Magotteaux cons-IS'!AJ29</f>
        <v>640</v>
      </c>
      <c r="X16" s="107">
        <f>+'Magotteaux cons-IS'!AK29</f>
        <v>1392</v>
      </c>
      <c r="Y16" s="107">
        <f>+'Magotteaux cons-IS'!AL29</f>
        <v>1187</v>
      </c>
      <c r="Z16" s="107">
        <f>+'Magotteaux cons-IS'!AM29</f>
        <v>1224</v>
      </c>
      <c r="AA16" s="107">
        <f>+'Magotteaux cons-IS'!AN29</f>
        <v>602</v>
      </c>
      <c r="AB16" s="107">
        <f>+'Magotteaux cons-IS'!AO29</f>
        <v>747</v>
      </c>
      <c r="AC16" s="107">
        <f>+'Magotteaux cons-IS'!AP29</f>
        <v>310</v>
      </c>
      <c r="AD16" s="107">
        <f>+'Magotteaux cons-IS'!AQ29</f>
        <v>469</v>
      </c>
      <c r="AE16" s="107">
        <f>+'Magotteaux cons-IS'!AR29</f>
        <v>128</v>
      </c>
      <c r="AF16" s="107">
        <f>+'Magotteaux cons-IS'!AS29</f>
        <v>260</v>
      </c>
      <c r="AG16" s="107">
        <f>+'Magotteaux cons-IS'!AT29</f>
        <v>166</v>
      </c>
      <c r="AH16" s="107">
        <f>+'Magotteaux cons-IS'!AU29</f>
        <v>294</v>
      </c>
      <c r="AI16" s="107">
        <f>+'Magotteaux cons-IS'!AV29</f>
        <v>770</v>
      </c>
      <c r="AJ16" s="107">
        <f>+'Magotteaux cons-IS'!AW29</f>
        <v>571</v>
      </c>
    </row>
    <row r="17" spans="2:36">
      <c r="B17" s="106" t="s">
        <v>265</v>
      </c>
      <c r="C17" s="107">
        <f>+'Magotteaux cons-IS'!P31</f>
        <v>-374</v>
      </c>
      <c r="D17" s="107">
        <f>+'Magotteaux cons-IS'!Q31</f>
        <v>-1114</v>
      </c>
      <c r="E17" s="107">
        <f>+'Magotteaux cons-IS'!R31</f>
        <v>-204</v>
      </c>
      <c r="F17" s="107">
        <f>+'Magotteaux cons-IS'!S31</f>
        <v>-1129</v>
      </c>
      <c r="G17" s="107">
        <f>+'Magotteaux cons-IS'!T31</f>
        <v>-1194</v>
      </c>
      <c r="H17" s="107">
        <f>+'Magotteaux cons-IS'!U31</f>
        <v>-821</v>
      </c>
      <c r="I17" s="107">
        <f>+'Magotteaux cons-IS'!V31</f>
        <v>-1342</v>
      </c>
      <c r="J17" s="107">
        <f>+'Magotteaux cons-IS'!W31</f>
        <v>-722</v>
      </c>
      <c r="K17" s="107">
        <f>+'Magotteaux cons-IS'!X31</f>
        <v>-348</v>
      </c>
      <c r="L17" s="107">
        <f>+'Magotteaux cons-IS'!Y31</f>
        <v>-1052</v>
      </c>
      <c r="M17" s="107">
        <f>+'Magotteaux cons-IS'!Z31</f>
        <v>-1664</v>
      </c>
      <c r="N17" s="107">
        <f>+'Magotteaux cons-IS'!AA31</f>
        <v>-624</v>
      </c>
      <c r="O17" s="107">
        <f>+'Magotteaux cons-IS'!AB31</f>
        <v>-338</v>
      </c>
      <c r="P17" s="107">
        <f>+'Magotteaux cons-IS'!AC31</f>
        <v>-446</v>
      </c>
      <c r="Q17" s="107">
        <f>+'Magotteaux cons-IS'!AD31</f>
        <v>-602</v>
      </c>
      <c r="R17" s="107">
        <f>+'Magotteaux cons-IS'!AE31</f>
        <v>-210</v>
      </c>
      <c r="S17" s="107">
        <f>+'Magotteaux cons-IS'!AF31</f>
        <v>108</v>
      </c>
      <c r="T17" s="107">
        <f>+'Magotteaux cons-IS'!AG31</f>
        <v>116</v>
      </c>
      <c r="U17" s="107">
        <f>+'Magotteaux cons-IS'!AH31</f>
        <v>2659</v>
      </c>
      <c r="V17" s="107">
        <f>+'Magotteaux cons-IS'!AI31</f>
        <v>529</v>
      </c>
      <c r="W17" s="107">
        <f>+'Magotteaux cons-IS'!AJ31</f>
        <v>128</v>
      </c>
      <c r="X17" s="107">
        <f>+'Magotteaux cons-IS'!AK31</f>
        <v>729</v>
      </c>
      <c r="Y17" s="107">
        <f>+'Magotteaux cons-IS'!AL31</f>
        <v>281</v>
      </c>
      <c r="Z17" s="107">
        <f>+'Magotteaux cons-IS'!AM31</f>
        <v>-957</v>
      </c>
      <c r="AA17" s="107">
        <f>+'Magotteaux cons-IS'!AN31</f>
        <v>219</v>
      </c>
      <c r="AB17" s="107">
        <f>+'Magotteaux cons-IS'!AO31</f>
        <v>-197</v>
      </c>
      <c r="AC17" s="107">
        <f>+'Magotteaux cons-IS'!AP31</f>
        <v>-935</v>
      </c>
      <c r="AD17" s="107">
        <f>+'Magotteaux cons-IS'!AQ31</f>
        <v>-2050</v>
      </c>
      <c r="AE17" s="107">
        <f>+'Magotteaux cons-IS'!AR31</f>
        <v>-1303</v>
      </c>
      <c r="AF17" s="107">
        <f>+'Magotteaux cons-IS'!AS31</f>
        <v>-1697</v>
      </c>
      <c r="AG17" s="107">
        <f>+'Magotteaux cons-IS'!AT31</f>
        <v>-2074</v>
      </c>
      <c r="AH17" s="107">
        <f>+'Magotteaux cons-IS'!AU31</f>
        <v>-524</v>
      </c>
      <c r="AI17" s="107">
        <f>+'Magotteaux cons-IS'!AV31</f>
        <v>-357</v>
      </c>
      <c r="AJ17" s="107">
        <f>+'Magotteaux cons-IS'!AW31</f>
        <v>-200</v>
      </c>
    </row>
    <row r="18" spans="2:36">
      <c r="B18" s="106" t="s">
        <v>351</v>
      </c>
      <c r="C18" s="107">
        <f>+'Magotteaux cons-IS'!P32</f>
        <v>0</v>
      </c>
      <c r="D18" s="107">
        <f>+'Magotteaux cons-IS'!Q32</f>
        <v>0</v>
      </c>
      <c r="E18" s="107">
        <f>+'Magotteaux cons-IS'!R32</f>
        <v>0</v>
      </c>
      <c r="F18" s="107">
        <f>+'Magotteaux cons-IS'!S32</f>
        <v>0</v>
      </c>
      <c r="G18" s="107">
        <f>+'Magotteaux cons-IS'!T32</f>
        <v>0</v>
      </c>
      <c r="H18" s="107">
        <f>+'Magotteaux cons-IS'!U32</f>
        <v>0</v>
      </c>
      <c r="I18" s="107">
        <f>+'Magotteaux cons-IS'!V32</f>
        <v>0</v>
      </c>
      <c r="J18" s="107">
        <f>+'Magotteaux cons-IS'!W32</f>
        <v>0</v>
      </c>
      <c r="K18" s="107">
        <f>+'Magotteaux cons-IS'!X32</f>
        <v>0</v>
      </c>
      <c r="L18" s="107">
        <f>+'Magotteaux cons-IS'!Y32</f>
        <v>0</v>
      </c>
      <c r="M18" s="107">
        <f>+'Magotteaux cons-IS'!Z32</f>
        <v>0</v>
      </c>
      <c r="N18" s="107">
        <f>+'Magotteaux cons-IS'!AA32</f>
        <v>0</v>
      </c>
      <c r="O18" s="107">
        <f>+'Magotteaux cons-IS'!AB32</f>
        <v>-2</v>
      </c>
      <c r="P18" s="107">
        <f>+'Magotteaux cons-IS'!AC32</f>
        <v>3</v>
      </c>
      <c r="Q18" s="107">
        <f>+'Magotteaux cons-IS'!AD32</f>
        <v>-2</v>
      </c>
      <c r="R18" s="107">
        <f>+'Magotteaux cons-IS'!AE32</f>
        <v>2</v>
      </c>
      <c r="S18" s="107">
        <f>+'Magotteaux cons-IS'!AF32</f>
        <v>-1</v>
      </c>
      <c r="T18" s="107">
        <f>+'Magotteaux cons-IS'!AG32</f>
        <v>1</v>
      </c>
      <c r="U18" s="107">
        <f>+'Magotteaux cons-IS'!AH32</f>
        <v>-3</v>
      </c>
      <c r="V18" s="107">
        <f>+'Magotteaux cons-IS'!AI32</f>
        <v>1</v>
      </c>
      <c r="W18" s="107">
        <f>+'Magotteaux cons-IS'!AJ32</f>
        <v>3</v>
      </c>
      <c r="X18" s="107">
        <f>+'Magotteaux cons-IS'!AK32</f>
        <v>-5</v>
      </c>
      <c r="Y18" s="107">
        <f>+'Magotteaux cons-IS'!AL32</f>
        <v>0</v>
      </c>
      <c r="Z18" s="107">
        <f>+'Magotteaux cons-IS'!AM32</f>
        <v>6</v>
      </c>
      <c r="AA18" s="107">
        <f>+'Magotteaux cons-IS'!AN32</f>
        <v>5</v>
      </c>
      <c r="AB18" s="107">
        <f>+'Magotteaux cons-IS'!AO32</f>
        <v>2</v>
      </c>
      <c r="AC18" s="107">
        <f>+'Magotteaux cons-IS'!AP32</f>
        <v>-9</v>
      </c>
      <c r="AD18" s="107">
        <f>+'Magotteaux cons-IS'!AQ32</f>
        <v>4</v>
      </c>
      <c r="AE18" s="107">
        <f>+'Magotteaux cons-IS'!AR32</f>
        <v>-6</v>
      </c>
      <c r="AF18" s="107">
        <f>+'Magotteaux cons-IS'!AS32</f>
        <v>3</v>
      </c>
      <c r="AG18" s="107">
        <f>+'Magotteaux cons-IS'!AT32</f>
        <v>4</v>
      </c>
      <c r="AH18" s="107">
        <f>+'Magotteaux cons-IS'!AU32</f>
        <v>-6</v>
      </c>
      <c r="AI18" s="107">
        <f>+'Magotteaux cons-IS'!AV32</f>
        <v>5</v>
      </c>
      <c r="AJ18" s="107">
        <f>+'Magotteaux cons-IS'!AW32</f>
        <v>1</v>
      </c>
    </row>
    <row r="19" spans="2:36" ht="29">
      <c r="B19" s="106" t="s">
        <v>353</v>
      </c>
      <c r="C19" s="107">
        <f>+C20-C11-C14+C15-C16-C17-C18</f>
        <v>0</v>
      </c>
      <c r="D19" s="107">
        <f t="shared" ref="D19:AE19" si="10">+D20-D11-D14+D15-D16-D17-D18</f>
        <v>0</v>
      </c>
      <c r="E19" s="107">
        <f t="shared" si="10"/>
        <v>0</v>
      </c>
      <c r="F19" s="107">
        <f t="shared" si="10"/>
        <v>0</v>
      </c>
      <c r="G19" s="107">
        <f t="shared" si="10"/>
        <v>0</v>
      </c>
      <c r="H19" s="107">
        <f t="shared" si="10"/>
        <v>0</v>
      </c>
      <c r="I19" s="107">
        <f t="shared" si="10"/>
        <v>0</v>
      </c>
      <c r="J19" s="107">
        <f t="shared" si="10"/>
        <v>0</v>
      </c>
      <c r="K19" s="107">
        <f t="shared" si="10"/>
        <v>0</v>
      </c>
      <c r="L19" s="107">
        <f t="shared" si="10"/>
        <v>0</v>
      </c>
      <c r="M19" s="107">
        <f t="shared" si="10"/>
        <v>0</v>
      </c>
      <c r="N19" s="107">
        <f t="shared" si="10"/>
        <v>0</v>
      </c>
      <c r="O19" s="107">
        <f t="shared" si="10"/>
        <v>168</v>
      </c>
      <c r="P19" s="107">
        <f t="shared" si="10"/>
        <v>-67</v>
      </c>
      <c r="Q19" s="107">
        <f t="shared" si="10"/>
        <v>-16</v>
      </c>
      <c r="R19" s="107">
        <f t="shared" si="10"/>
        <v>-32</v>
      </c>
      <c r="S19" s="107">
        <f t="shared" si="10"/>
        <v>198</v>
      </c>
      <c r="T19" s="107">
        <f t="shared" si="10"/>
        <v>195</v>
      </c>
      <c r="U19" s="107">
        <f t="shared" si="10"/>
        <v>110</v>
      </c>
      <c r="V19" s="107">
        <f t="shared" si="10"/>
        <v>-1650</v>
      </c>
      <c r="W19" s="107">
        <f t="shared" si="10"/>
        <v>68</v>
      </c>
      <c r="X19" s="107">
        <f t="shared" si="10"/>
        <v>-59</v>
      </c>
      <c r="Y19" s="107">
        <f t="shared" si="10"/>
        <v>-147</v>
      </c>
      <c r="Z19" s="107">
        <f t="shared" si="10"/>
        <v>-729</v>
      </c>
      <c r="AA19" s="107">
        <f t="shared" si="10"/>
        <v>-23</v>
      </c>
      <c r="AB19" s="107">
        <f t="shared" si="10"/>
        <v>196</v>
      </c>
      <c r="AC19" s="107">
        <f t="shared" si="10"/>
        <v>-75</v>
      </c>
      <c r="AD19" s="107">
        <f t="shared" si="10"/>
        <v>-70</v>
      </c>
      <c r="AE19" s="107">
        <f t="shared" si="10"/>
        <v>-96</v>
      </c>
      <c r="AF19" s="107">
        <f t="shared" ref="AF19:AI19" si="11">+AF20-AF11-AF14+AF15-AF16-AF17-AF18</f>
        <v>-123</v>
      </c>
      <c r="AG19" s="107">
        <f t="shared" si="11"/>
        <v>-188</v>
      </c>
      <c r="AH19" s="107">
        <f t="shared" si="11"/>
        <v>28</v>
      </c>
      <c r="AI19" s="107">
        <f t="shared" si="11"/>
        <v>-97</v>
      </c>
      <c r="AJ19" s="107">
        <f t="shared" ref="AJ19" si="12">+AJ20-AJ11-AJ14+AJ15-AJ16-AJ17-AJ18</f>
        <v>98</v>
      </c>
    </row>
    <row r="20" spans="2:36">
      <c r="B20" s="106" t="s">
        <v>266</v>
      </c>
      <c r="C20" s="107">
        <f>'Magotteaux cons-IS'!P39</f>
        <v>4381</v>
      </c>
      <c r="D20" s="107">
        <f>'Magotteaux cons-IS'!Q39</f>
        <v>1176</v>
      </c>
      <c r="E20" s="107">
        <f>'Magotteaux cons-IS'!R39</f>
        <v>2319</v>
      </c>
      <c r="F20" s="107">
        <f>'Magotteaux cons-IS'!S39</f>
        <v>2736</v>
      </c>
      <c r="G20" s="107">
        <f>'Magotteaux cons-IS'!T39</f>
        <v>7563</v>
      </c>
      <c r="H20" s="107">
        <f>'Magotteaux cons-IS'!U39</f>
        <v>5470</v>
      </c>
      <c r="I20" s="107">
        <f>'Magotteaux cons-IS'!V39</f>
        <v>-168</v>
      </c>
      <c r="J20" s="107">
        <f>'Magotteaux cons-IS'!W39</f>
        <v>8449</v>
      </c>
      <c r="K20" s="107">
        <f>'Magotteaux cons-IS'!X39</f>
        <v>-1854</v>
      </c>
      <c r="L20" s="107">
        <f>'Magotteaux cons-IS'!Y39</f>
        <v>4393</v>
      </c>
      <c r="M20" s="107">
        <f>'Magotteaux cons-IS'!Z39</f>
        <v>11322</v>
      </c>
      <c r="N20" s="107">
        <f>'Magotteaux cons-IS'!AA39</f>
        <v>902</v>
      </c>
      <c r="O20" s="107">
        <f>'Magotteaux cons-IS'!AB39</f>
        <v>4139</v>
      </c>
      <c r="P20" s="107">
        <f>'Magotteaux cons-IS'!AC39</f>
        <v>5283</v>
      </c>
      <c r="Q20" s="107">
        <f>'Magotteaux cons-IS'!AD39</f>
        <v>4</v>
      </c>
      <c r="R20" s="107">
        <f>'Magotteaux cons-IS'!AE39</f>
        <v>5840</v>
      </c>
      <c r="S20" s="107">
        <f>'Magotteaux cons-IS'!AF39</f>
        <v>3764</v>
      </c>
      <c r="T20" s="107">
        <f>'Magotteaux cons-IS'!AG39</f>
        <v>9133</v>
      </c>
      <c r="U20" s="107">
        <f>'Magotteaux cons-IS'!AH39</f>
        <v>7477</v>
      </c>
      <c r="V20" s="107">
        <f>'Magotteaux cons-IS'!AI39</f>
        <v>9086</v>
      </c>
      <c r="W20" s="107">
        <f>'Magotteaux cons-IS'!AJ39</f>
        <v>13192</v>
      </c>
      <c r="X20" s="107">
        <f>'Magotteaux cons-IS'!AK39</f>
        <v>30676</v>
      </c>
      <c r="Y20" s="107">
        <f>'Magotteaux cons-IS'!AL39</f>
        <v>20399</v>
      </c>
      <c r="Z20" s="107">
        <f>'Magotteaux cons-IS'!AM39</f>
        <v>17410</v>
      </c>
      <c r="AA20" s="107">
        <f>'Magotteaux cons-IS'!AN39</f>
        <v>20937</v>
      </c>
      <c r="AB20" s="107">
        <f>'Magotteaux cons-IS'!AO39</f>
        <v>19879</v>
      </c>
      <c r="AC20" s="107">
        <f>'Magotteaux cons-IS'!AP39</f>
        <v>14341</v>
      </c>
      <c r="AD20" s="107">
        <f>'Magotteaux cons-IS'!AQ39</f>
        <v>23493</v>
      </c>
      <c r="AE20" s="107">
        <f>'Magotteaux cons-IS'!AR39</f>
        <v>14243</v>
      </c>
      <c r="AF20" s="107">
        <f>'Magotteaux cons-IS'!AS39</f>
        <v>9765</v>
      </c>
      <c r="AG20" s="107">
        <f>'Magotteaux cons-IS'!AT39</f>
        <v>4679</v>
      </c>
      <c r="AH20" s="107">
        <f>'Magotteaux cons-IS'!AU39</f>
        <v>18785</v>
      </c>
      <c r="AI20" s="107">
        <f>'Magotteaux cons-IS'!AV39</f>
        <v>12452</v>
      </c>
      <c r="AJ20" s="107">
        <f>'Magotteaux cons-IS'!AW39</f>
        <v>9315</v>
      </c>
    </row>
    <row r="21" spans="2:36">
      <c r="B21" s="106" t="s">
        <v>267</v>
      </c>
      <c r="C21" s="107">
        <f>-'Magotteaux cons-IS'!P40</f>
        <v>1557</v>
      </c>
      <c r="D21" s="107">
        <f>-'Magotteaux cons-IS'!Q40</f>
        <v>857</v>
      </c>
      <c r="E21" s="107">
        <f>-'Magotteaux cons-IS'!R40</f>
        <v>950</v>
      </c>
      <c r="F21" s="107">
        <f>-'Magotteaux cons-IS'!S40</f>
        <v>-17124</v>
      </c>
      <c r="G21" s="107">
        <f>-'Magotteaux cons-IS'!T40</f>
        <v>3077</v>
      </c>
      <c r="H21" s="107">
        <f>-'Magotteaux cons-IS'!U40</f>
        <v>3035</v>
      </c>
      <c r="I21" s="107">
        <f>-'Magotteaux cons-IS'!V40</f>
        <v>-197</v>
      </c>
      <c r="J21" s="107">
        <f>-'Magotteaux cons-IS'!W40</f>
        <v>-495</v>
      </c>
      <c r="K21" s="107">
        <f>-'Magotteaux cons-IS'!X40</f>
        <v>3483</v>
      </c>
      <c r="L21" s="107">
        <f>-'Magotteaux cons-IS'!Y40</f>
        <v>1554</v>
      </c>
      <c r="M21" s="107">
        <f>-'Magotteaux cons-IS'!Z40</f>
        <v>3989</v>
      </c>
      <c r="N21" s="107">
        <f>-'Magotteaux cons-IS'!AA40</f>
        <v>-1401</v>
      </c>
      <c r="O21" s="107">
        <f>-'Magotteaux cons-IS'!AB40</f>
        <v>948</v>
      </c>
      <c r="P21" s="107">
        <f>-'Magotteaux cons-IS'!AC40</f>
        <v>1793</v>
      </c>
      <c r="Q21" s="107">
        <f>-'Magotteaux cons-IS'!AD40</f>
        <v>128</v>
      </c>
      <c r="R21" s="107">
        <f>-'Magotteaux cons-IS'!AE40</f>
        <v>524</v>
      </c>
      <c r="S21" s="107">
        <f>-'Magotteaux cons-IS'!AF40</f>
        <v>1213</v>
      </c>
      <c r="T21" s="107">
        <f>-'Magotteaux cons-IS'!AG40</f>
        <v>2531</v>
      </c>
      <c r="U21" s="107">
        <f>-'Magotteaux cons-IS'!AH40</f>
        <v>1551</v>
      </c>
      <c r="V21" s="107">
        <f>-'Magotteaux cons-IS'!AI40</f>
        <v>1793</v>
      </c>
      <c r="W21" s="107">
        <f>-'Magotteaux cons-IS'!AJ40</f>
        <v>3427</v>
      </c>
      <c r="X21" s="107">
        <f>-'Magotteaux cons-IS'!AK40</f>
        <v>7977</v>
      </c>
      <c r="Y21" s="107">
        <f>-'Magotteaux cons-IS'!AL40</f>
        <v>5690</v>
      </c>
      <c r="Z21" s="107">
        <f>-'Magotteaux cons-IS'!AM40</f>
        <v>5051</v>
      </c>
      <c r="AA21" s="107">
        <f>-'Magotteaux cons-IS'!AN40</f>
        <v>5442</v>
      </c>
      <c r="AB21" s="107">
        <f>-'Magotteaux cons-IS'!AO40</f>
        <v>5271</v>
      </c>
      <c r="AC21" s="107">
        <f>-'Magotteaux cons-IS'!AP40</f>
        <v>3754</v>
      </c>
      <c r="AD21" s="107">
        <f>-'Magotteaux cons-IS'!AQ40</f>
        <v>5008</v>
      </c>
      <c r="AE21" s="107">
        <f>-'Magotteaux cons-IS'!AR40</f>
        <v>3867</v>
      </c>
      <c r="AF21" s="107">
        <f>-'Magotteaux cons-IS'!AS40</f>
        <v>2861</v>
      </c>
      <c r="AG21" s="107">
        <f>-'Magotteaux cons-IS'!AT40</f>
        <v>1571</v>
      </c>
      <c r="AH21" s="107">
        <f>-'Magotteaux cons-IS'!AU40</f>
        <v>1601</v>
      </c>
      <c r="AI21" s="107">
        <f>-'Magotteaux cons-IS'!AV40</f>
        <v>3607</v>
      </c>
      <c r="AJ21" s="107">
        <f>-'Magotteaux cons-IS'!AW40</f>
        <v>3373</v>
      </c>
    </row>
    <row r="22" spans="2:36" s="152" customFormat="1">
      <c r="B22" s="150" t="s">
        <v>268</v>
      </c>
      <c r="C22" s="151">
        <f>+C20-C21</f>
        <v>2824</v>
      </c>
      <c r="D22" s="151">
        <f t="shared" ref="D22:AE22" si="13">+D20-D21</f>
        <v>319</v>
      </c>
      <c r="E22" s="151">
        <f t="shared" si="13"/>
        <v>1369</v>
      </c>
      <c r="F22" s="151">
        <f t="shared" si="13"/>
        <v>19860</v>
      </c>
      <c r="G22" s="151">
        <f t="shared" si="13"/>
        <v>4486</v>
      </c>
      <c r="H22" s="151">
        <f t="shared" si="13"/>
        <v>2435</v>
      </c>
      <c r="I22" s="151">
        <f t="shared" si="13"/>
        <v>29</v>
      </c>
      <c r="J22" s="151">
        <f t="shared" si="13"/>
        <v>8944</v>
      </c>
      <c r="K22" s="151">
        <f t="shared" si="13"/>
        <v>-5337</v>
      </c>
      <c r="L22" s="151">
        <f t="shared" si="13"/>
        <v>2839</v>
      </c>
      <c r="M22" s="151">
        <f t="shared" si="13"/>
        <v>7333</v>
      </c>
      <c r="N22" s="151">
        <f t="shared" si="13"/>
        <v>2303</v>
      </c>
      <c r="O22" s="151">
        <f t="shared" si="13"/>
        <v>3191</v>
      </c>
      <c r="P22" s="151">
        <f t="shared" si="13"/>
        <v>3490</v>
      </c>
      <c r="Q22" s="151">
        <f t="shared" si="13"/>
        <v>-124</v>
      </c>
      <c r="R22" s="151">
        <f t="shared" si="13"/>
        <v>5316</v>
      </c>
      <c r="S22" s="151">
        <f t="shared" si="13"/>
        <v>2551</v>
      </c>
      <c r="T22" s="151">
        <f t="shared" si="13"/>
        <v>6602</v>
      </c>
      <c r="U22" s="151">
        <f t="shared" si="13"/>
        <v>5926</v>
      </c>
      <c r="V22" s="151">
        <f t="shared" si="13"/>
        <v>7293</v>
      </c>
      <c r="W22" s="151">
        <f t="shared" si="13"/>
        <v>9765</v>
      </c>
      <c r="X22" s="151">
        <f t="shared" si="13"/>
        <v>22699</v>
      </c>
      <c r="Y22" s="151">
        <f t="shared" si="13"/>
        <v>14709</v>
      </c>
      <c r="Z22" s="151">
        <f t="shared" si="13"/>
        <v>12359</v>
      </c>
      <c r="AA22" s="151">
        <f t="shared" si="13"/>
        <v>15495</v>
      </c>
      <c r="AB22" s="151">
        <f t="shared" si="13"/>
        <v>14608</v>
      </c>
      <c r="AC22" s="151">
        <f t="shared" si="13"/>
        <v>10587</v>
      </c>
      <c r="AD22" s="151">
        <f t="shared" si="13"/>
        <v>18485</v>
      </c>
      <c r="AE22" s="151">
        <f t="shared" si="13"/>
        <v>10376</v>
      </c>
      <c r="AF22" s="151">
        <f t="shared" ref="AF22:AI22" si="14">+AF20-AF21</f>
        <v>6904</v>
      </c>
      <c r="AG22" s="151">
        <f t="shared" si="14"/>
        <v>3108</v>
      </c>
      <c r="AH22" s="151">
        <f t="shared" si="14"/>
        <v>17184</v>
      </c>
      <c r="AI22" s="151">
        <f t="shared" si="14"/>
        <v>8845</v>
      </c>
      <c r="AJ22" s="151">
        <f t="shared" ref="AJ22" si="15">+AJ20-AJ21</f>
        <v>5942</v>
      </c>
    </row>
    <row r="23" spans="2:36">
      <c r="B23" s="106" t="s">
        <v>269</v>
      </c>
      <c r="C23" s="107">
        <f t="shared" ref="C23:AE23" si="16">+C22-C24</f>
        <v>2824</v>
      </c>
      <c r="D23" s="107">
        <f t="shared" si="16"/>
        <v>319</v>
      </c>
      <c r="E23" s="107">
        <f t="shared" si="16"/>
        <v>1369</v>
      </c>
      <c r="F23" s="107">
        <f t="shared" si="16"/>
        <v>19860</v>
      </c>
      <c r="G23" s="107">
        <f t="shared" si="16"/>
        <v>4486</v>
      </c>
      <c r="H23" s="107">
        <f t="shared" si="16"/>
        <v>2435</v>
      </c>
      <c r="I23" s="107">
        <f t="shared" si="16"/>
        <v>29</v>
      </c>
      <c r="J23" s="107">
        <f t="shared" si="16"/>
        <v>8944</v>
      </c>
      <c r="K23" s="107">
        <f t="shared" si="16"/>
        <v>-5337</v>
      </c>
      <c r="L23" s="107">
        <f t="shared" si="16"/>
        <v>2839</v>
      </c>
      <c r="M23" s="107">
        <f t="shared" si="16"/>
        <v>7333</v>
      </c>
      <c r="N23" s="107">
        <f t="shared" si="16"/>
        <v>2303</v>
      </c>
      <c r="O23" s="107">
        <f t="shared" si="16"/>
        <v>3191</v>
      </c>
      <c r="P23" s="107">
        <f t="shared" si="16"/>
        <v>3490</v>
      </c>
      <c r="Q23" s="107">
        <f t="shared" si="16"/>
        <v>-124</v>
      </c>
      <c r="R23" s="107">
        <f t="shared" si="16"/>
        <v>5316</v>
      </c>
      <c r="S23" s="107">
        <f t="shared" si="16"/>
        <v>2551</v>
      </c>
      <c r="T23" s="107">
        <f t="shared" si="16"/>
        <v>6602</v>
      </c>
      <c r="U23" s="107">
        <f t="shared" si="16"/>
        <v>5926</v>
      </c>
      <c r="V23" s="107">
        <f t="shared" si="16"/>
        <v>7293</v>
      </c>
      <c r="W23" s="107">
        <f t="shared" si="16"/>
        <v>9765</v>
      </c>
      <c r="X23" s="107">
        <f t="shared" si="16"/>
        <v>22699</v>
      </c>
      <c r="Y23" s="107">
        <f t="shared" si="16"/>
        <v>14709</v>
      </c>
      <c r="Z23" s="107">
        <f t="shared" si="16"/>
        <v>12359</v>
      </c>
      <c r="AA23" s="107">
        <f t="shared" si="16"/>
        <v>15495</v>
      </c>
      <c r="AB23" s="107">
        <f t="shared" si="16"/>
        <v>14608</v>
      </c>
      <c r="AC23" s="107">
        <f t="shared" si="16"/>
        <v>9391</v>
      </c>
      <c r="AD23" s="107">
        <f t="shared" si="16"/>
        <v>17432</v>
      </c>
      <c r="AE23" s="107">
        <f t="shared" si="16"/>
        <v>9608</v>
      </c>
      <c r="AF23" s="107">
        <f t="shared" ref="AF23:AI23" si="17">+AF22-AF24</f>
        <v>7289</v>
      </c>
      <c r="AG23" s="107">
        <f t="shared" si="17"/>
        <v>3044</v>
      </c>
      <c r="AH23" s="107">
        <f t="shared" si="17"/>
        <v>16344</v>
      </c>
      <c r="AI23" s="107">
        <f t="shared" si="17"/>
        <v>9786</v>
      </c>
      <c r="AJ23" s="107">
        <f t="shared" ref="AJ23" si="18">+AJ22-AJ24</f>
        <v>6080</v>
      </c>
    </row>
    <row r="24" spans="2:36">
      <c r="B24" s="108" t="s">
        <v>270</v>
      </c>
      <c r="C24" s="135">
        <f>+'Magotteaux cons-IS'!P44</f>
        <v>0</v>
      </c>
      <c r="D24" s="135">
        <f>+'Magotteaux cons-IS'!Q44</f>
        <v>0</v>
      </c>
      <c r="E24" s="135">
        <f>+'Magotteaux cons-IS'!R44</f>
        <v>0</v>
      </c>
      <c r="F24" s="135">
        <f>+'Magotteaux cons-IS'!S44</f>
        <v>0</v>
      </c>
      <c r="G24" s="135">
        <f>+'Magotteaux cons-IS'!T44</f>
        <v>0</v>
      </c>
      <c r="H24" s="135">
        <f>+'Magotteaux cons-IS'!U44</f>
        <v>0</v>
      </c>
      <c r="I24" s="135">
        <f>+'Magotteaux cons-IS'!V44</f>
        <v>0</v>
      </c>
      <c r="J24" s="135">
        <f>+'Magotteaux cons-IS'!W44</f>
        <v>0</v>
      </c>
      <c r="K24" s="135">
        <f>+'Magotteaux cons-IS'!X44</f>
        <v>0</v>
      </c>
      <c r="L24" s="135">
        <f>+'Magotteaux cons-IS'!Y44</f>
        <v>0</v>
      </c>
      <c r="M24" s="135">
        <f>+'Magotteaux cons-IS'!Z44</f>
        <v>0</v>
      </c>
      <c r="N24" s="135">
        <f>+'Magotteaux cons-IS'!AA44</f>
        <v>0</v>
      </c>
      <c r="O24" s="135">
        <f>+'Magotteaux cons-IS'!AB44</f>
        <v>0</v>
      </c>
      <c r="P24" s="135">
        <f>+'Magotteaux cons-IS'!AC44</f>
        <v>0</v>
      </c>
      <c r="Q24" s="135">
        <f>+'Magotteaux cons-IS'!AD44</f>
        <v>0</v>
      </c>
      <c r="R24" s="135">
        <f>+'Magotteaux cons-IS'!AE44</f>
        <v>0</v>
      </c>
      <c r="S24" s="135">
        <f>+'Magotteaux cons-IS'!AF44</f>
        <v>0</v>
      </c>
      <c r="T24" s="135">
        <f>+'Magotteaux cons-IS'!AG44</f>
        <v>0</v>
      </c>
      <c r="U24" s="135">
        <f>+'Magotteaux cons-IS'!AH44</f>
        <v>0</v>
      </c>
      <c r="V24" s="135">
        <f>+'Magotteaux cons-IS'!AI44</f>
        <v>0</v>
      </c>
      <c r="W24" s="135">
        <f>+'Magotteaux cons-IS'!AJ44</f>
        <v>0</v>
      </c>
      <c r="X24" s="135">
        <f>+'Magotteaux cons-IS'!AK44</f>
        <v>0</v>
      </c>
      <c r="Y24" s="135">
        <f>+'Magotteaux cons-IS'!AL44</f>
        <v>0</v>
      </c>
      <c r="Z24" s="135">
        <f>+'Magotteaux cons-IS'!AM44</f>
        <v>0</v>
      </c>
      <c r="AA24" s="135">
        <f>+'Magotteaux cons-IS'!AN44</f>
        <v>0</v>
      </c>
      <c r="AB24" s="135">
        <f>+'Magotteaux cons-IS'!AO44</f>
        <v>0</v>
      </c>
      <c r="AC24" s="135">
        <f>+'Magotteaux cons-IS'!AP44</f>
        <v>1196</v>
      </c>
      <c r="AD24" s="135">
        <f>+'Magotteaux cons-IS'!AQ44</f>
        <v>1053</v>
      </c>
      <c r="AE24" s="135">
        <f>+'Magotteaux cons-IS'!AR44</f>
        <v>768</v>
      </c>
      <c r="AF24" s="135">
        <f>+'Magotteaux cons-IS'!AS44</f>
        <v>-385</v>
      </c>
      <c r="AG24" s="135">
        <f>+'Magotteaux cons-IS'!AT44</f>
        <v>64</v>
      </c>
      <c r="AH24" s="135">
        <f>+'Magotteaux cons-IS'!AU44</f>
        <v>840</v>
      </c>
      <c r="AI24" s="135">
        <f>+'Magotteaux cons-IS'!AV44</f>
        <v>-941</v>
      </c>
      <c r="AJ24" s="135">
        <f>+'Magotteaux cons-IS'!AW44</f>
        <v>-138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 t="shared" si="19"/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0.12568185476419003</v>
      </c>
      <c r="H30" s="115">
        <f t="shared" ref="H30:AD30" si="20">+(H6-D6)/ABS(D6)</f>
        <v>0.10102294719380703</v>
      </c>
      <c r="I30" s="115">
        <f t="shared" si="20"/>
        <v>-4.7212680692715045E-2</v>
      </c>
      <c r="J30" s="115">
        <f t="shared" si="20"/>
        <v>7.2135333546121921E-2</v>
      </c>
      <c r="K30" s="115">
        <f t="shared" si="20"/>
        <v>-3.2337162316031419E-2</v>
      </c>
      <c r="L30" s="115">
        <f t="shared" si="20"/>
        <v>-7.5766706843444484E-2</v>
      </c>
      <c r="M30" s="115">
        <f t="shared" si="20"/>
        <v>5.3889629532268063E-3</v>
      </c>
      <c r="N30" s="115">
        <f t="shared" si="20"/>
        <v>-0.16499068285314192</v>
      </c>
      <c r="O30" s="115">
        <f t="shared" si="20"/>
        <v>-0.16307185428832566</v>
      </c>
      <c r="P30" s="115">
        <f t="shared" si="20"/>
        <v>-0.13812715087846406</v>
      </c>
      <c r="Q30" s="115">
        <f t="shared" si="20"/>
        <v>-0.1744608795258728</v>
      </c>
      <c r="R30" s="115">
        <f t="shared" si="20"/>
        <v>-5.939561201381232E-2</v>
      </c>
      <c r="S30" s="115">
        <f t="shared" si="20"/>
        <v>0.11896992564788354</v>
      </c>
      <c r="T30" s="115">
        <f t="shared" si="20"/>
        <v>0.26713461107375031</v>
      </c>
      <c r="U30" s="115">
        <f t="shared" si="20"/>
        <v>0.31118032094594594</v>
      </c>
      <c r="V30" s="115">
        <f t="shared" si="20"/>
        <v>0.34387174213655475</v>
      </c>
      <c r="W30" s="115">
        <f t="shared" si="20"/>
        <v>0.28179459307829868</v>
      </c>
      <c r="X30" s="115">
        <f t="shared" si="20"/>
        <v>0.2966840993775085</v>
      </c>
      <c r="Y30" s="115">
        <f t="shared" si="20"/>
        <v>0.33318571601111158</v>
      </c>
      <c r="Z30" s="115">
        <f t="shared" si="20"/>
        <v>0.16117878110440215</v>
      </c>
      <c r="AA30" s="115">
        <f t="shared" si="20"/>
        <v>3.9779695713823275E-2</v>
      </c>
      <c r="AB30" s="115">
        <f t="shared" si="20"/>
        <v>-2.9532896756369591E-2</v>
      </c>
      <c r="AC30" s="115">
        <f t="shared" si="20"/>
        <v>0.13292206811759885</v>
      </c>
      <c r="AD30" s="115">
        <f t="shared" si="20"/>
        <v>0.15014619225405965</v>
      </c>
      <c r="AE30" s="115">
        <f>+(AE6-AA6)/ABS(AA6)</f>
        <v>7.595436248673583E-2</v>
      </c>
      <c r="AF30" s="115">
        <f>+(AF6-AB6)/ABS(AB6)</f>
        <v>9.062273476112026E-2</v>
      </c>
      <c r="AG30" s="115">
        <f>+(AG6-AC6)/ABS(AC6)</f>
        <v>-0.1310577761531051</v>
      </c>
      <c r="AH30" s="115">
        <f t="shared" ref="AH30" si="21">+(AH6-AD6)/ABS(AD6)</f>
        <v>-4.1178932218437242E-2</v>
      </c>
      <c r="AI30" s="115">
        <f>+(AI6-AE6)/ABS(AE6)</f>
        <v>8.2977422772842119E-2</v>
      </c>
      <c r="AJ30" s="115">
        <f>+(AJ6-AF6)/ABS(AF6)</f>
        <v>1.775607948343021E-2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0.67270337374032418</v>
      </c>
      <c r="H31" s="116">
        <f t="shared" ref="H31:AJ31" si="22">+(H11-D11)/ABS(D11)</f>
        <v>1.172338090010977</v>
      </c>
      <c r="I31" s="116">
        <f t="shared" si="22"/>
        <v>-0.23121611154144076</v>
      </c>
      <c r="J31" s="116">
        <f t="shared" si="22"/>
        <v>0.88076136542394212</v>
      </c>
      <c r="K31" s="116">
        <f t="shared" si="22"/>
        <v>-0.5760935999301493</v>
      </c>
      <c r="L31" s="116">
        <f t="shared" si="22"/>
        <v>-0.11622031328954018</v>
      </c>
      <c r="M31" s="116">
        <f t="shared" si="22"/>
        <v>3.117632241813602</v>
      </c>
      <c r="N31" s="116">
        <f t="shared" si="22"/>
        <v>-0.61734693877551017</v>
      </c>
      <c r="O31" s="116">
        <f t="shared" si="22"/>
        <v>0.45829042224510813</v>
      </c>
      <c r="P31" s="116">
        <f t="shared" si="22"/>
        <v>-8.4962835906232131E-2</v>
      </c>
      <c r="Q31" s="116">
        <f t="shared" si="22"/>
        <v>-0.81800942068881144</v>
      </c>
      <c r="R31" s="116">
        <f t="shared" si="22"/>
        <v>0.77901639344262297</v>
      </c>
      <c r="S31" s="116">
        <f t="shared" si="22"/>
        <v>-0.21228813559322035</v>
      </c>
      <c r="T31" s="116">
        <f t="shared" si="22"/>
        <v>0.37965508622844291</v>
      </c>
      <c r="U31" s="116">
        <f t="shared" si="22"/>
        <v>1.2134453781512604</v>
      </c>
      <c r="V31" s="116">
        <f t="shared" si="22"/>
        <v>0.44157758938444525</v>
      </c>
      <c r="W31" s="116">
        <f t="shared" si="22"/>
        <v>1.5838264299802762</v>
      </c>
      <c r="X31" s="116">
        <f t="shared" si="22"/>
        <v>1.8196557971014493</v>
      </c>
      <c r="Y31" s="116">
        <f t="shared" si="22"/>
        <v>2.4025816249050873</v>
      </c>
      <c r="Z31" s="116">
        <f t="shared" si="22"/>
        <v>0.85689934373135601</v>
      </c>
      <c r="AA31" s="116">
        <f t="shared" si="22"/>
        <v>0.64253990284524631</v>
      </c>
      <c r="AB31" s="116">
        <f t="shared" si="22"/>
        <v>-0.25734845321083233</v>
      </c>
      <c r="AC31" s="116">
        <f t="shared" si="22"/>
        <v>-0.1212175310184772</v>
      </c>
      <c r="AD31" s="116">
        <f t="shared" si="22"/>
        <v>0.38109882039748472</v>
      </c>
      <c r="AE31" s="116">
        <f t="shared" si="22"/>
        <v>-0.14685876040390383</v>
      </c>
      <c r="AF31" s="116">
        <f t="shared" si="22"/>
        <v>-0.32424950255212387</v>
      </c>
      <c r="AG31" s="116">
        <f t="shared" si="22"/>
        <v>-0.4345352971051295</v>
      </c>
      <c r="AH31" s="116">
        <f t="shared" si="22"/>
        <v>-0.23655699567962779</v>
      </c>
      <c r="AI31" s="116">
        <f t="shared" si="22"/>
        <v>-0.19957410984004359</v>
      </c>
      <c r="AJ31" s="116">
        <f t="shared" si="22"/>
        <v>-0.20170272692356933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0.36395681868252922</v>
      </c>
      <c r="H32" s="116">
        <f t="shared" ref="H32:AJ32" si="23">+(H13-D13)/ABS(D13)</f>
        <v>0.44454919437778539</v>
      </c>
      <c r="I32" s="116">
        <f t="shared" si="23"/>
        <v>-0.10769098120365581</v>
      </c>
      <c r="J32" s="116">
        <f t="shared" si="23"/>
        <v>0.27189002505586779</v>
      </c>
      <c r="K32" s="116">
        <f t="shared" si="23"/>
        <v>-0.31669627954557689</v>
      </c>
      <c r="L32" s="116">
        <f t="shared" si="23"/>
        <v>-5.7490358943933548E-2</v>
      </c>
      <c r="M32" s="116">
        <f t="shared" si="23"/>
        <v>1.3015750314040004</v>
      </c>
      <c r="N32" s="116">
        <f t="shared" si="23"/>
        <v>-0.32499201363007135</v>
      </c>
      <c r="O32" s="116">
        <f t="shared" si="23"/>
        <v>0.1556220943976046</v>
      </c>
      <c r="P32" s="116">
        <f t="shared" si="23"/>
        <v>-1.7121994208737251E-2</v>
      </c>
      <c r="Q32" s="116">
        <f t="shared" si="23"/>
        <v>-0.55283597128342921</v>
      </c>
      <c r="R32" s="116">
        <f t="shared" si="23"/>
        <v>0.30825051269916393</v>
      </c>
      <c r="S32" s="116">
        <f t="shared" si="23"/>
        <v>-9.4572480567298514E-2</v>
      </c>
      <c r="T32" s="116">
        <f t="shared" si="23"/>
        <v>0.20686563340591776</v>
      </c>
      <c r="U32" s="116">
        <f t="shared" si="23"/>
        <v>0.33283259787813352</v>
      </c>
      <c r="V32" s="116">
        <f t="shared" si="23"/>
        <v>0.19570722295912216</v>
      </c>
      <c r="W32" s="116">
        <f t="shared" si="23"/>
        <v>0.64304541004593718</v>
      </c>
      <c r="X32" s="116">
        <f t="shared" si="23"/>
        <v>1.0319995754616855</v>
      </c>
      <c r="Y32" s="116">
        <f t="shared" si="23"/>
        <v>1.0633276979430826</v>
      </c>
      <c r="Z32" s="116">
        <f t="shared" si="23"/>
        <v>0.57785397337636146</v>
      </c>
      <c r="AA32" s="116">
        <f t="shared" si="23"/>
        <v>0.4115409295077459</v>
      </c>
      <c r="AB32" s="116">
        <f t="shared" si="23"/>
        <v>-0.20869133738998721</v>
      </c>
      <c r="AC32" s="116">
        <f t="shared" si="23"/>
        <v>-5.3258680140657537E-2</v>
      </c>
      <c r="AD32" s="116">
        <f t="shared" si="23"/>
        <v>0.2231880352805829</v>
      </c>
      <c r="AE32" s="116">
        <f t="shared" si="23"/>
        <v>-8.0884501737182188E-2</v>
      </c>
      <c r="AF32" s="116">
        <f t="shared" si="23"/>
        <v>-0.16046204620462046</v>
      </c>
      <c r="AG32" s="116">
        <f t="shared" si="23"/>
        <v>-0.27355666943132234</v>
      </c>
      <c r="AH32" s="116">
        <f t="shared" si="23"/>
        <v>-0.16864353641968857</v>
      </c>
      <c r="AI32" s="116">
        <f t="shared" si="23"/>
        <v>-9.5456793612661628E-2</v>
      </c>
      <c r="AJ32" s="116">
        <f t="shared" si="23"/>
        <v>-0.10551143957858322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0.58852691218130315</v>
      </c>
      <c r="H33" s="117">
        <f t="shared" ref="H33:AD33" si="24">+(H23-D23)/ABS(D23)</f>
        <v>6.6332288401253923</v>
      </c>
      <c r="I33" s="117">
        <f t="shared" si="24"/>
        <v>-0.97881665449233013</v>
      </c>
      <c r="J33" s="117">
        <f t="shared" si="24"/>
        <v>-0.54964753272910372</v>
      </c>
      <c r="K33" s="117">
        <f t="shared" si="24"/>
        <v>-2.1897012929112796</v>
      </c>
      <c r="L33" s="117">
        <f t="shared" si="24"/>
        <v>0.16591375770020533</v>
      </c>
      <c r="M33" s="117">
        <f t="shared" si="24"/>
        <v>251.86206896551724</v>
      </c>
      <c r="N33" s="117">
        <f t="shared" si="24"/>
        <v>-0.74250894454382832</v>
      </c>
      <c r="O33" s="117">
        <f t="shared" si="24"/>
        <v>1.5979014427581038</v>
      </c>
      <c r="P33" s="117">
        <f t="shared" si="24"/>
        <v>0.22930609369496302</v>
      </c>
      <c r="Q33" s="117">
        <f t="shared" si="24"/>
        <v>-1.01690985953907</v>
      </c>
      <c r="R33" s="117">
        <f t="shared" si="24"/>
        <v>1.3082935301780287</v>
      </c>
      <c r="S33" s="117">
        <f t="shared" si="24"/>
        <v>-0.20056408649326229</v>
      </c>
      <c r="T33" s="117">
        <f t="shared" si="24"/>
        <v>0.89169054441260742</v>
      </c>
      <c r="U33" s="117">
        <f t="shared" si="24"/>
        <v>48.79032258064516</v>
      </c>
      <c r="V33" s="117">
        <f t="shared" si="24"/>
        <v>0.37189616252821672</v>
      </c>
      <c r="W33" s="117">
        <f t="shared" si="24"/>
        <v>2.8279106232849864</v>
      </c>
      <c r="X33" s="117">
        <f t="shared" si="24"/>
        <v>2.4382005452893063</v>
      </c>
      <c r="Y33" s="117">
        <f t="shared" si="24"/>
        <v>1.482112723590955</v>
      </c>
      <c r="Z33" s="117">
        <f t="shared" si="24"/>
        <v>0.69463869463869465</v>
      </c>
      <c r="AA33" s="117">
        <f t="shared" si="24"/>
        <v>0.58678955453149007</v>
      </c>
      <c r="AB33" s="117">
        <f t="shared" si="24"/>
        <v>-0.35644742059121548</v>
      </c>
      <c r="AC33" s="117">
        <f t="shared" si="24"/>
        <v>-0.36154735196138421</v>
      </c>
      <c r="AD33" s="117">
        <f t="shared" si="24"/>
        <v>0.41047010275912288</v>
      </c>
      <c r="AE33" s="117">
        <f>+(AE23-AA23)/ABS(AA23)</f>
        <v>-0.37992900935785739</v>
      </c>
      <c r="AF33" s="117">
        <f>+(AF23-AB23)/ABS(AB23)</f>
        <v>-0.50102683461117192</v>
      </c>
      <c r="AG33" s="117">
        <f>+(AG23-AC23)/ABS(AC23)</f>
        <v>-0.67585986582898516</v>
      </c>
      <c r="AH33" s="117">
        <f t="shared" ref="AH33" si="25">+(AH23-AD23)/ABS(AD23)</f>
        <v>-6.2413951353832035E-2</v>
      </c>
      <c r="AI33" s="117">
        <f>+(AI23-AE23)/ABS(AE23)</f>
        <v>1.8526228143213988E-2</v>
      </c>
      <c r="AJ33" s="117">
        <f>+(AJ23-AF23)/ABS(AF23)</f>
        <v>-0.16586637398820139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17.005979456423891</v>
      </c>
      <c r="D36" s="118">
        <f t="shared" ref="D36:AE36" si="26">D8/D$6*100</f>
        <v>16.06795072650754</v>
      </c>
      <c r="E36" s="118">
        <f t="shared" si="26"/>
        <v>15.159701350126426</v>
      </c>
      <c r="F36" s="118">
        <f t="shared" si="26"/>
        <v>15.003369152746746</v>
      </c>
      <c r="G36" s="118">
        <f t="shared" si="26"/>
        <v>17.423195267525674</v>
      </c>
      <c r="H36" s="118">
        <f t="shared" si="26"/>
        <v>16.729163876612652</v>
      </c>
      <c r="I36" s="118">
        <f t="shared" si="26"/>
        <v>14.592134993209029</v>
      </c>
      <c r="J36" s="118">
        <f t="shared" si="26"/>
        <v>16.347457907446</v>
      </c>
      <c r="K36" s="118">
        <f t="shared" si="26"/>
        <v>16.842439400822037</v>
      </c>
      <c r="L36" s="118">
        <f t="shared" si="26"/>
        <v>15.509871400108677</v>
      </c>
      <c r="M36" s="118">
        <f t="shared" si="26"/>
        <v>14.530728621943323</v>
      </c>
      <c r="N36" s="118">
        <f t="shared" si="26"/>
        <v>14.337213371275395</v>
      </c>
      <c r="O36" s="118">
        <f t="shared" si="26"/>
        <v>17.0440946632575</v>
      </c>
      <c r="P36" s="118">
        <f t="shared" si="26"/>
        <v>15.819743331091685</v>
      </c>
      <c r="Q36" s="118">
        <f t="shared" si="26"/>
        <v>15.103161196911197</v>
      </c>
      <c r="R36" s="118">
        <f t="shared" si="26"/>
        <v>15.833584860630479</v>
      </c>
      <c r="S36" s="118">
        <f t="shared" si="26"/>
        <v>14.910527484600911</v>
      </c>
      <c r="T36" s="118">
        <f t="shared" si="26"/>
        <v>17.275521599239298</v>
      </c>
      <c r="U36" s="118">
        <f t="shared" si="26"/>
        <v>15.144962127529862</v>
      </c>
      <c r="V36" s="118">
        <f t="shared" si="26"/>
        <v>16.409334976913271</v>
      </c>
      <c r="W36" s="118">
        <f t="shared" si="26"/>
        <v>15.598199997264434</v>
      </c>
      <c r="X36" s="118">
        <f t="shared" si="26"/>
        <v>21.918380572325113</v>
      </c>
      <c r="Y36" s="118">
        <f t="shared" si="26"/>
        <v>18.515562649640863</v>
      </c>
      <c r="Z36" s="118">
        <f t="shared" si="26"/>
        <v>19.008591606315505</v>
      </c>
      <c r="AA36" s="118">
        <f t="shared" si="26"/>
        <v>20.176884827543869</v>
      </c>
      <c r="AB36" s="118">
        <f t="shared" si="26"/>
        <v>21.400109829763867</v>
      </c>
      <c r="AC36" s="118">
        <f t="shared" si="26"/>
        <v>17.975987845417471</v>
      </c>
      <c r="AD36" s="118">
        <f t="shared" si="26"/>
        <v>17.910430249248112</v>
      </c>
      <c r="AE36" s="118">
        <f t="shared" si="26"/>
        <v>19.37810742521803</v>
      </c>
      <c r="AF36" s="118">
        <f t="shared" ref="AF36:AI36" si="27">AF8/AF$6*100</f>
        <v>17.538559453460785</v>
      </c>
      <c r="AG36" s="118">
        <f t="shared" si="27"/>
        <v>15.260803071003817</v>
      </c>
      <c r="AH36" s="118">
        <f t="shared" si="27"/>
        <v>20.993228911731116</v>
      </c>
      <c r="AI36" s="118">
        <f t="shared" si="27"/>
        <v>16.475064066139584</v>
      </c>
      <c r="AJ36" s="118">
        <f t="shared" ref="AJ36" si="28">AJ8/AJ$6*100</f>
        <v>15.593621492830314</v>
      </c>
    </row>
    <row r="37" spans="2:36">
      <c r="B37" s="106" t="s">
        <v>276</v>
      </c>
      <c r="C37" s="119">
        <f>C36-C38</f>
        <v>12.92409130743229</v>
      </c>
      <c r="D37" s="119">
        <f t="shared" ref="D37:AE37" si="29">D36-D38</f>
        <v>13.269437532639079</v>
      </c>
      <c r="E37" s="119">
        <f t="shared" si="29"/>
        <v>12.080172701684081</v>
      </c>
      <c r="F37" s="119">
        <f t="shared" si="29"/>
        <v>11.245877220980955</v>
      </c>
      <c r="G37" s="119">
        <f t="shared" si="29"/>
        <v>11.357726548142972</v>
      </c>
      <c r="H37" s="119">
        <f t="shared" si="29"/>
        <v>11.207646980045535</v>
      </c>
      <c r="I37" s="119">
        <f t="shared" si="29"/>
        <v>12.107328614078899</v>
      </c>
      <c r="J37" s="119">
        <f t="shared" si="29"/>
        <v>9.7559899882019572</v>
      </c>
      <c r="K37" s="119">
        <f t="shared" si="29"/>
        <v>14.185324846620732</v>
      </c>
      <c r="L37" s="119">
        <f t="shared" si="29"/>
        <v>10.230030791523276</v>
      </c>
      <c r="M37" s="119">
        <f t="shared" si="29"/>
        <v>4.3540514965884753</v>
      </c>
      <c r="N37" s="119">
        <f t="shared" si="29"/>
        <v>11.316593929710351</v>
      </c>
      <c r="O37" s="119">
        <f t="shared" si="29"/>
        <v>12.414253111083502</v>
      </c>
      <c r="P37" s="119">
        <f t="shared" si="29"/>
        <v>10.214217664200852</v>
      </c>
      <c r="Q37" s="119">
        <f t="shared" si="29"/>
        <v>12.859706805019306</v>
      </c>
      <c r="R37" s="119">
        <f t="shared" si="29"/>
        <v>10.120522521637195</v>
      </c>
      <c r="S37" s="119">
        <f t="shared" si="29"/>
        <v>11.651296796287856</v>
      </c>
      <c r="T37" s="119">
        <f t="shared" si="29"/>
        <v>11.172230023329607</v>
      </c>
      <c r="U37" s="119">
        <f t="shared" si="29"/>
        <v>11.357715113904975</v>
      </c>
      <c r="V37" s="119">
        <f t="shared" si="29"/>
        <v>10.280905918977078</v>
      </c>
      <c r="W37" s="119">
        <f t="shared" si="29"/>
        <v>9.0282811979957422</v>
      </c>
      <c r="X37" s="119">
        <f t="shared" si="29"/>
        <v>8.6466966813329229</v>
      </c>
      <c r="Y37" s="119">
        <f t="shared" si="29"/>
        <v>8.849679687668516</v>
      </c>
      <c r="Z37" s="119">
        <f t="shared" si="29"/>
        <v>9.2083127164769909</v>
      </c>
      <c r="AA37" s="119">
        <f t="shared" si="29"/>
        <v>9.7983846214559449</v>
      </c>
      <c r="AB37" s="119">
        <f t="shared" si="29"/>
        <v>11.243931905546404</v>
      </c>
      <c r="AC37" s="119">
        <f t="shared" si="29"/>
        <v>10.478377256613243</v>
      </c>
      <c r="AD37" s="119">
        <f t="shared" si="29"/>
        <v>6.1422274716550209</v>
      </c>
      <c r="AE37" s="119">
        <f t="shared" si="29"/>
        <v>11.148830385524494</v>
      </c>
      <c r="AF37" s="119">
        <f t="shared" ref="AF37:AI37" si="30">AF36-AF38</f>
        <v>11.245785549419342</v>
      </c>
      <c r="AG37" s="119">
        <f t="shared" si="30"/>
        <v>10.381728228432202</v>
      </c>
      <c r="AH37" s="119">
        <f t="shared" si="30"/>
        <v>11.623021700114213</v>
      </c>
      <c r="AI37" s="119">
        <f t="shared" si="30"/>
        <v>10.392826097591261</v>
      </c>
      <c r="AJ37" s="119">
        <f t="shared" ref="AJ37" si="31">AJ36-AJ38</f>
        <v>10.657758815171317</v>
      </c>
    </row>
    <row r="38" spans="2:36">
      <c r="B38" s="106" t="s">
        <v>277</v>
      </c>
      <c r="C38" s="119">
        <f>C11/C6*100</f>
        <v>4.0818881489916006</v>
      </c>
      <c r="D38" s="119">
        <f t="shared" ref="D38:AD38" si="32">D11/D6*100</f>
        <v>2.7985131938684606</v>
      </c>
      <c r="E38" s="119">
        <f t="shared" si="32"/>
        <v>3.0795286484423454</v>
      </c>
      <c r="F38" s="119">
        <f t="shared" si="32"/>
        <v>3.7574919317657907</v>
      </c>
      <c r="G38" s="119">
        <f t="shared" si="32"/>
        <v>6.0654687193827019</v>
      </c>
      <c r="H38" s="119">
        <f t="shared" si="32"/>
        <v>5.5215168965671175</v>
      </c>
      <c r="I38" s="119">
        <f t="shared" si="32"/>
        <v>2.4848063791301298</v>
      </c>
      <c r="J38" s="119">
        <f t="shared" si="32"/>
        <v>6.5914679192440424</v>
      </c>
      <c r="K38" s="119">
        <f t="shared" si="32"/>
        <v>2.6571145542013057</v>
      </c>
      <c r="L38" s="119">
        <f t="shared" si="32"/>
        <v>5.2798406085854008</v>
      </c>
      <c r="M38" s="119">
        <f t="shared" si="32"/>
        <v>10.176677125354848</v>
      </c>
      <c r="N38" s="119">
        <f t="shared" si="32"/>
        <v>3.020619441565044</v>
      </c>
      <c r="O38" s="119">
        <f t="shared" si="32"/>
        <v>4.629841552173998</v>
      </c>
      <c r="P38" s="119">
        <f t="shared" si="32"/>
        <v>5.6055256668908315</v>
      </c>
      <c r="Q38" s="119">
        <f t="shared" si="32"/>
        <v>2.2434543918918917</v>
      </c>
      <c r="R38" s="119">
        <f t="shared" si="32"/>
        <v>5.7130623389932831</v>
      </c>
      <c r="S38" s="119">
        <f t="shared" si="32"/>
        <v>3.2592306883130542</v>
      </c>
      <c r="T38" s="119">
        <f t="shared" si="32"/>
        <v>6.1032915759096893</v>
      </c>
      <c r="U38" s="119">
        <f t="shared" si="32"/>
        <v>3.7872470136248872</v>
      </c>
      <c r="V38" s="119">
        <f t="shared" si="32"/>
        <v>6.1284290579361933</v>
      </c>
      <c r="W38" s="119">
        <f t="shared" si="32"/>
        <v>6.5699187992686925</v>
      </c>
      <c r="X38" s="119">
        <f t="shared" si="32"/>
        <v>13.27168389099219</v>
      </c>
      <c r="Y38" s="119">
        <f t="shared" si="32"/>
        <v>9.665882961972347</v>
      </c>
      <c r="Z38" s="119">
        <f t="shared" si="32"/>
        <v>9.8002788898385145</v>
      </c>
      <c r="AA38" s="119">
        <f t="shared" si="32"/>
        <v>10.378500206087924</v>
      </c>
      <c r="AB38" s="119">
        <f t="shared" si="32"/>
        <v>10.156177924217463</v>
      </c>
      <c r="AC38" s="119">
        <f t="shared" si="32"/>
        <v>7.4976105888042284</v>
      </c>
      <c r="AD38" s="119">
        <f t="shared" si="32"/>
        <v>11.768202777593091</v>
      </c>
      <c r="AE38" s="119">
        <f>AE11/AE6*100</f>
        <v>8.2292770396935353</v>
      </c>
      <c r="AF38" s="119">
        <f>AF11/AF6*100</f>
        <v>6.2927739040414421</v>
      </c>
      <c r="AG38" s="119">
        <f>AG11/AG6*100</f>
        <v>4.8790748425716153</v>
      </c>
      <c r="AH38" s="119">
        <f t="shared" ref="AH38" si="33">AH11/AH6*100</f>
        <v>9.3702072116169024</v>
      </c>
      <c r="AI38" s="119">
        <f>AI11/AI6*100</f>
        <v>6.0822379685483234</v>
      </c>
      <c r="AJ38" s="119">
        <f>AJ11/AJ6*100</f>
        <v>4.9358626776589976</v>
      </c>
    </row>
    <row r="39" spans="2:36">
      <c r="B39" s="106" t="s">
        <v>278</v>
      </c>
      <c r="C39" s="119">
        <f>C40-C38</f>
        <v>4.0359840468341073</v>
      </c>
      <c r="D39" s="119">
        <f t="shared" ref="D39:AE39" si="34">D40-D38</f>
        <v>4.370104137867477</v>
      </c>
      <c r="E39" s="119">
        <f t="shared" si="34"/>
        <v>3.8368875530747579</v>
      </c>
      <c r="F39" s="119">
        <f t="shared" si="34"/>
        <v>4.970978000023643</v>
      </c>
      <c r="G39" s="119">
        <f t="shared" si="34"/>
        <v>3.7707270830354354</v>
      </c>
      <c r="H39" s="119">
        <f t="shared" si="34"/>
        <v>3.8837551895004676</v>
      </c>
      <c r="I39" s="119">
        <f t="shared" si="34"/>
        <v>3.9925893935695465</v>
      </c>
      <c r="J39" s="119">
        <f t="shared" si="34"/>
        <v>3.7632452339210314</v>
      </c>
      <c r="K39" s="119">
        <f t="shared" si="34"/>
        <v>4.288599309314403</v>
      </c>
      <c r="L39" s="119">
        <f t="shared" si="34"/>
        <v>4.3114170138259986</v>
      </c>
      <c r="M39" s="119">
        <f t="shared" si="34"/>
        <v>4.6516260769958677</v>
      </c>
      <c r="N39" s="119">
        <f t="shared" si="34"/>
        <v>5.3499626961752025</v>
      </c>
      <c r="O39" s="119">
        <f t="shared" si="34"/>
        <v>4.9607313580214623</v>
      </c>
      <c r="P39" s="119">
        <f t="shared" si="34"/>
        <v>5.3323245908989021</v>
      </c>
      <c r="Q39" s="119">
        <f t="shared" si="34"/>
        <v>5.7884893822393835</v>
      </c>
      <c r="R39" s="119">
        <f t="shared" si="34"/>
        <v>5.9292588250984464</v>
      </c>
      <c r="S39" s="119">
        <f t="shared" si="34"/>
        <v>4.501092838692335</v>
      </c>
      <c r="T39" s="119">
        <f t="shared" si="34"/>
        <v>4.3143195161593484</v>
      </c>
      <c r="U39" s="119">
        <f t="shared" si="34"/>
        <v>4.3773328808958265</v>
      </c>
      <c r="V39" s="119">
        <f t="shared" si="34"/>
        <v>4.2303031569270626</v>
      </c>
      <c r="W39" s="119">
        <f t="shared" si="34"/>
        <v>3.3775127317822653</v>
      </c>
      <c r="X39" s="119">
        <f t="shared" si="34"/>
        <v>3.0534806780585981</v>
      </c>
      <c r="Y39" s="119">
        <f t="shared" si="34"/>
        <v>2.9701688919566003</v>
      </c>
      <c r="Z39" s="119">
        <f t="shared" si="34"/>
        <v>4.2755611533444302</v>
      </c>
      <c r="AA39" s="119">
        <f t="shared" si="34"/>
        <v>3.1255207008743398</v>
      </c>
      <c r="AB39" s="119">
        <f t="shared" si="34"/>
        <v>3.1551894563426686</v>
      </c>
      <c r="AC39" s="119">
        <f t="shared" si="34"/>
        <v>3.0618733745340165</v>
      </c>
      <c r="AD39" s="119">
        <f t="shared" si="34"/>
        <v>3.2015456276961469</v>
      </c>
      <c r="AE39" s="119">
        <f t="shared" si="34"/>
        <v>3.3063004319830487</v>
      </c>
      <c r="AF39" s="119">
        <f t="shared" ref="AF39:AI39" si="35">AF40-AF38</f>
        <v>3.9540307669997938</v>
      </c>
      <c r="AG39" s="119">
        <f t="shared" si="35"/>
        <v>3.9487464888102046</v>
      </c>
      <c r="AH39" s="119">
        <f t="shared" si="35"/>
        <v>3.6094795235764412</v>
      </c>
      <c r="AI39" s="119">
        <f t="shared" si="35"/>
        <v>3.5527073353377912</v>
      </c>
      <c r="AJ39" s="119">
        <f t="shared" ref="AJ39" si="36">AJ40-AJ38</f>
        <v>4.0698801952022681</v>
      </c>
    </row>
    <row r="40" spans="2:36">
      <c r="B40" s="106" t="s">
        <v>279</v>
      </c>
      <c r="C40" s="119">
        <f>C13/C6*100</f>
        <v>8.1178721958257078</v>
      </c>
      <c r="D40" s="119">
        <f t="shared" ref="D40:AE40" si="37">D13/D6*100</f>
        <v>7.1686173317359376</v>
      </c>
      <c r="E40" s="119">
        <f t="shared" si="37"/>
        <v>6.9164162015171033</v>
      </c>
      <c r="F40" s="119">
        <f t="shared" si="37"/>
        <v>8.7284699317894336</v>
      </c>
      <c r="G40" s="119">
        <f t="shared" si="37"/>
        <v>9.8361958024181373</v>
      </c>
      <c r="H40" s="119">
        <f t="shared" si="37"/>
        <v>9.4052720860675851</v>
      </c>
      <c r="I40" s="119">
        <f t="shared" si="37"/>
        <v>6.4773957726996763</v>
      </c>
      <c r="J40" s="119">
        <f t="shared" si="37"/>
        <v>10.354713153165074</v>
      </c>
      <c r="K40" s="119">
        <f t="shared" si="37"/>
        <v>6.9457138635157092</v>
      </c>
      <c r="L40" s="119">
        <f t="shared" si="37"/>
        <v>9.5912576224113995</v>
      </c>
      <c r="M40" s="119">
        <f t="shared" si="37"/>
        <v>14.828303202350716</v>
      </c>
      <c r="N40" s="119">
        <f t="shared" si="37"/>
        <v>8.3705821377402465</v>
      </c>
      <c r="O40" s="119">
        <f t="shared" si="37"/>
        <v>9.5905729101954602</v>
      </c>
      <c r="P40" s="119">
        <f t="shared" si="37"/>
        <v>10.937850257789734</v>
      </c>
      <c r="Q40" s="119">
        <f t="shared" si="37"/>
        <v>8.0319437741312747</v>
      </c>
      <c r="R40" s="119">
        <f t="shared" si="37"/>
        <v>11.642321164091729</v>
      </c>
      <c r="S40" s="119">
        <f t="shared" si="37"/>
        <v>7.7603235270053892</v>
      </c>
      <c r="T40" s="119">
        <f t="shared" si="37"/>
        <v>10.417611092069038</v>
      </c>
      <c r="U40" s="119">
        <f t="shared" si="37"/>
        <v>8.1645798945207133</v>
      </c>
      <c r="V40" s="119">
        <f t="shared" si="37"/>
        <v>10.358732214863256</v>
      </c>
      <c r="W40" s="119">
        <f t="shared" si="37"/>
        <v>9.9474315310509578</v>
      </c>
      <c r="X40" s="119">
        <f t="shared" si="37"/>
        <v>16.325164569050788</v>
      </c>
      <c r="Y40" s="119">
        <f t="shared" si="37"/>
        <v>12.636051853928947</v>
      </c>
      <c r="Z40" s="119">
        <f t="shared" si="37"/>
        <v>14.075840043182945</v>
      </c>
      <c r="AA40" s="119">
        <f t="shared" si="37"/>
        <v>13.504020906962264</v>
      </c>
      <c r="AB40" s="119">
        <f t="shared" si="37"/>
        <v>13.311367380560132</v>
      </c>
      <c r="AC40" s="119">
        <f t="shared" si="37"/>
        <v>10.559483963338245</v>
      </c>
      <c r="AD40" s="119">
        <f t="shared" si="37"/>
        <v>14.969748405289238</v>
      </c>
      <c r="AE40" s="119">
        <f t="shared" si="37"/>
        <v>11.535577471676584</v>
      </c>
      <c r="AF40" s="119">
        <f t="shared" ref="AF40:AI40" si="38">AF13/AF6*100</f>
        <v>10.246804671041236</v>
      </c>
      <c r="AG40" s="119">
        <f t="shared" si="38"/>
        <v>8.8278213313818199</v>
      </c>
      <c r="AH40" s="119">
        <f t="shared" si="38"/>
        <v>12.979686735193344</v>
      </c>
      <c r="AI40" s="119">
        <f t="shared" si="38"/>
        <v>9.6349453038861146</v>
      </c>
      <c r="AJ40" s="119">
        <f t="shared" ref="AJ40" si="39">AJ13/AJ6*100</f>
        <v>9.0057428728612656</v>
      </c>
    </row>
    <row r="41" spans="2:36">
      <c r="B41" s="106" t="s">
        <v>280</v>
      </c>
      <c r="C41" s="119">
        <f>C22/C6*100</f>
        <v>1.6835478505553205</v>
      </c>
      <c r="D41" s="119">
        <f t="shared" ref="D41:AE41" si="40">D22/D6*100</f>
        <v>0.19598808097563972</v>
      </c>
      <c r="E41" s="119">
        <f t="shared" si="40"/>
        <v>0.81639711845808882</v>
      </c>
      <c r="F41" s="119">
        <f t="shared" si="40"/>
        <v>11.738837464978543</v>
      </c>
      <c r="G41" s="119">
        <f t="shared" si="40"/>
        <v>2.3757699009124948</v>
      </c>
      <c r="H41" s="119">
        <f t="shared" si="40"/>
        <v>1.3587563055220748</v>
      </c>
      <c r="I41" s="119">
        <f t="shared" si="40"/>
        <v>1.8150978588104223E-2</v>
      </c>
      <c r="J41" s="119">
        <f t="shared" si="40"/>
        <v>4.930920798738601</v>
      </c>
      <c r="K41" s="119">
        <f t="shared" si="40"/>
        <v>-2.9209104790468321</v>
      </c>
      <c r="L41" s="119">
        <f t="shared" si="40"/>
        <v>1.714061462295478</v>
      </c>
      <c r="M41" s="119">
        <f t="shared" si="40"/>
        <v>4.5650928831117081</v>
      </c>
      <c r="N41" s="119">
        <f t="shared" si="40"/>
        <v>1.5205435134260756</v>
      </c>
      <c r="O41" s="119">
        <f t="shared" si="40"/>
        <v>2.0866983605914164</v>
      </c>
      <c r="P41" s="119">
        <f t="shared" si="40"/>
        <v>2.444799372338041</v>
      </c>
      <c r="Q41" s="119">
        <f t="shared" si="40"/>
        <v>-9.3508687258687259E-2</v>
      </c>
      <c r="R41" s="119">
        <f t="shared" si="40"/>
        <v>3.7314951952436775</v>
      </c>
      <c r="S41" s="119">
        <f t="shared" si="40"/>
        <v>1.4908189861729606</v>
      </c>
      <c r="T41" s="119">
        <f t="shared" si="40"/>
        <v>3.6498125891445437</v>
      </c>
      <c r="U41" s="119">
        <f t="shared" si="40"/>
        <v>3.4082347460502782</v>
      </c>
      <c r="V41" s="119">
        <f t="shared" si="40"/>
        <v>3.8093099053548669</v>
      </c>
      <c r="W41" s="119">
        <f t="shared" si="40"/>
        <v>4.4521344257362099</v>
      </c>
      <c r="X41" s="119">
        <f t="shared" si="40"/>
        <v>9.677598144547904</v>
      </c>
      <c r="Y41" s="119">
        <f t="shared" si="40"/>
        <v>6.3454196415090269</v>
      </c>
      <c r="Z41" s="119">
        <f t="shared" si="40"/>
        <v>5.5593540551482166</v>
      </c>
      <c r="AA41" s="119">
        <f t="shared" si="40"/>
        <v>6.7943242508484687</v>
      </c>
      <c r="AB41" s="119">
        <f t="shared" si="40"/>
        <v>6.417572762218561</v>
      </c>
      <c r="AC41" s="119">
        <f t="shared" si="40"/>
        <v>4.0313460286272402</v>
      </c>
      <c r="AD41" s="119">
        <f t="shared" si="40"/>
        <v>7.2294858206649479</v>
      </c>
      <c r="AE41" s="119">
        <f t="shared" si="40"/>
        <v>4.2285434835764937</v>
      </c>
      <c r="AF41" s="119">
        <f t="shared" ref="AF41:AI41" si="41">AF22/AF6*100</f>
        <v>2.781033864646147</v>
      </c>
      <c r="AG41" s="119">
        <f t="shared" si="41"/>
        <v>1.361969158497627</v>
      </c>
      <c r="AH41" s="119">
        <f t="shared" si="41"/>
        <v>7.0093000489476252</v>
      </c>
      <c r="AI41" s="119">
        <f t="shared" si="41"/>
        <v>3.3284288085015108</v>
      </c>
      <c r="AJ41" s="119">
        <f t="shared" ref="AJ41" si="42">AJ22/AJ6*100</f>
        <v>2.3517677837101889</v>
      </c>
    </row>
    <row r="42" spans="2:36">
      <c r="B42" s="108" t="s">
        <v>281</v>
      </c>
      <c r="C42" s="120">
        <f>C23/C6*100</f>
        <v>1.6835478505553205</v>
      </c>
      <c r="D42" s="120">
        <f t="shared" ref="D42:AE42" si="43">D23/D6*100</f>
        <v>0.19598808097563972</v>
      </c>
      <c r="E42" s="120">
        <f t="shared" si="43"/>
        <v>0.81639711845808882</v>
      </c>
      <c r="F42" s="120">
        <f t="shared" si="43"/>
        <v>11.738837464978543</v>
      </c>
      <c r="G42" s="120">
        <f t="shared" si="43"/>
        <v>2.3757699009124948</v>
      </c>
      <c r="H42" s="120">
        <f t="shared" si="43"/>
        <v>1.3587563055220748</v>
      </c>
      <c r="I42" s="120">
        <f t="shared" si="43"/>
        <v>1.8150978588104223E-2</v>
      </c>
      <c r="J42" s="120">
        <f t="shared" si="43"/>
        <v>4.930920798738601</v>
      </c>
      <c r="K42" s="120">
        <f t="shared" si="43"/>
        <v>-2.9209104790468321</v>
      </c>
      <c r="L42" s="120">
        <f t="shared" si="43"/>
        <v>1.714061462295478</v>
      </c>
      <c r="M42" s="120">
        <f t="shared" si="43"/>
        <v>4.5650928831117081</v>
      </c>
      <c r="N42" s="120">
        <f t="shared" si="43"/>
        <v>1.5205435134260756</v>
      </c>
      <c r="O42" s="120">
        <f t="shared" si="43"/>
        <v>2.0866983605914164</v>
      </c>
      <c r="P42" s="120">
        <f t="shared" si="43"/>
        <v>2.444799372338041</v>
      </c>
      <c r="Q42" s="120">
        <f t="shared" si="43"/>
        <v>-9.3508687258687259E-2</v>
      </c>
      <c r="R42" s="120">
        <f t="shared" si="43"/>
        <v>3.7314951952436775</v>
      </c>
      <c r="S42" s="120">
        <f t="shared" si="43"/>
        <v>1.4908189861729606</v>
      </c>
      <c r="T42" s="120">
        <f t="shared" si="43"/>
        <v>3.6498125891445437</v>
      </c>
      <c r="U42" s="120">
        <f t="shared" si="43"/>
        <v>3.4082347460502782</v>
      </c>
      <c r="V42" s="120">
        <f t="shared" si="43"/>
        <v>3.8093099053548669</v>
      </c>
      <c r="W42" s="120">
        <f t="shared" si="43"/>
        <v>4.4521344257362099</v>
      </c>
      <c r="X42" s="120">
        <f t="shared" si="43"/>
        <v>9.677598144547904</v>
      </c>
      <c r="Y42" s="120">
        <f t="shared" si="43"/>
        <v>6.3454196415090269</v>
      </c>
      <c r="Z42" s="120">
        <f t="shared" si="43"/>
        <v>5.5593540551482166</v>
      </c>
      <c r="AA42" s="120">
        <f t="shared" si="43"/>
        <v>6.7943242508484687</v>
      </c>
      <c r="AB42" s="120">
        <f t="shared" si="43"/>
        <v>6.417572762218561</v>
      </c>
      <c r="AC42" s="120">
        <f t="shared" si="43"/>
        <v>3.5759299664530473</v>
      </c>
      <c r="AD42" s="120">
        <f t="shared" si="43"/>
        <v>6.8176573884680218</v>
      </c>
      <c r="AE42" s="120">
        <f t="shared" si="43"/>
        <v>3.9155595403048333</v>
      </c>
      <c r="AF42" s="120">
        <f t="shared" ref="AF42:AI42" si="44">AF23/AF6*100</f>
        <v>2.9361175897169418</v>
      </c>
      <c r="AG42" s="120">
        <f t="shared" si="44"/>
        <v>1.333923461540147</v>
      </c>
      <c r="AH42" s="120">
        <f t="shared" si="44"/>
        <v>6.666666666666667</v>
      </c>
      <c r="AI42" s="120">
        <f t="shared" si="44"/>
        <v>3.6825329926507386</v>
      </c>
      <c r="AJ42" s="120">
        <f t="shared" ref="AJ42" si="45">AJ23/AJ6*100</f>
        <v>2.406386422914498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+'Magotteaux cons-BS'!Q5</f>
        <v>57903</v>
      </c>
      <c r="G45" s="122">
        <f>+'Magotteaux cons-BS'!R5</f>
        <v>57363</v>
      </c>
      <c r="H45" s="122">
        <f>+'Magotteaux cons-BS'!S5</f>
        <v>67231</v>
      </c>
      <c r="I45" s="122">
        <f>+'Magotteaux cons-BS'!T5</f>
        <v>52621</v>
      </c>
      <c r="J45" s="122">
        <f>+'Magotteaux cons-BS'!U5</f>
        <v>64986</v>
      </c>
      <c r="K45" s="122">
        <f>+'Magotteaux cons-BS'!V5</f>
        <v>60087</v>
      </c>
      <c r="L45" s="122">
        <f>+'Magotteaux cons-BS'!W5</f>
        <v>82825</v>
      </c>
      <c r="M45" s="122">
        <f>+'Magotteaux cons-BS'!X5</f>
        <v>63172</v>
      </c>
      <c r="N45" s="122">
        <f>+'Magotteaux cons-BS'!Y5</f>
        <v>60016</v>
      </c>
      <c r="O45" s="122">
        <f>+'Magotteaux cons-BS'!Z5</f>
        <v>61352</v>
      </c>
      <c r="P45" s="122">
        <f>+'Magotteaux cons-BS'!AA5</f>
        <v>67376</v>
      </c>
      <c r="Q45" s="122">
        <f>+'Magotteaux cons-BS'!AB5</f>
        <v>67657</v>
      </c>
      <c r="R45" s="122">
        <f>+'Magotteaux cons-BS'!AC5</f>
        <v>74724</v>
      </c>
      <c r="S45" s="122">
        <f>+'Magotteaux cons-BS'!AD5</f>
        <v>62440</v>
      </c>
      <c r="T45" s="122">
        <f>+'Magotteaux cons-BS'!AE5</f>
        <v>78308</v>
      </c>
      <c r="U45" s="122">
        <f>+'Magotteaux cons-BS'!AF5</f>
        <v>64507</v>
      </c>
      <c r="V45" s="122">
        <f>+'Magotteaux cons-BS'!AG5</f>
        <v>56611</v>
      </c>
      <c r="W45" s="122">
        <f>+'Magotteaux cons-BS'!AH5</f>
        <v>53136</v>
      </c>
      <c r="X45" s="122">
        <f>+'Magotteaux cons-BS'!AI5</f>
        <v>52651</v>
      </c>
      <c r="Y45" s="122">
        <f>+'Magotteaux cons-BS'!AJ5</f>
        <v>53569</v>
      </c>
      <c r="Z45" s="122">
        <f>+'Magotteaux cons-BS'!AK5</f>
        <v>62096</v>
      </c>
      <c r="AA45" s="122">
        <f>+'Magotteaux cons-BS'!AL5</f>
        <v>57084</v>
      </c>
      <c r="AB45" s="122">
        <f>+'Magotteaux cons-BS'!AM5</f>
        <v>75548</v>
      </c>
      <c r="AC45" s="122">
        <f>+'Magotteaux cons-BS'!AN5</f>
        <v>90036</v>
      </c>
      <c r="AD45" s="122">
        <f>+'Magotteaux cons-BS'!AO5</f>
        <v>110367</v>
      </c>
      <c r="AE45" s="122">
        <f>+'Magotteaux cons-BS'!AP5</f>
        <v>92454</v>
      </c>
      <c r="AF45" s="122">
        <f>+'Magotteaux cons-BS'!AQ5</f>
        <v>98394</v>
      </c>
      <c r="AG45" s="122">
        <f>+'Magotteaux cons-BS'!AR5</f>
        <v>81506</v>
      </c>
      <c r="AH45" s="122">
        <f>+'Magotteaux cons-BS'!AS5</f>
        <v>91751</v>
      </c>
      <c r="AI45" s="122">
        <f>+'Magotteaux cons-BS'!AT5</f>
        <v>93581</v>
      </c>
      <c r="AJ45" s="122">
        <f>+'Magotteaux cons-BS'!AU5</f>
        <v>89858</v>
      </c>
    </row>
    <row r="46" spans="2:36">
      <c r="B46" s="121" t="s">
        <v>284</v>
      </c>
      <c r="C46" s="122"/>
      <c r="D46" s="122"/>
      <c r="E46" s="122"/>
      <c r="F46" s="122">
        <f>+'Magotteaux cons-BS'!Q8+'Magotteaux cons-BS'!Q9</f>
        <v>119746</v>
      </c>
      <c r="G46" s="122">
        <f>+'Magotteaux cons-BS'!R8+'Magotteaux cons-BS'!R9</f>
        <v>126648</v>
      </c>
      <c r="H46" s="122">
        <f>+'Magotteaux cons-BS'!S8+'Magotteaux cons-BS'!S9</f>
        <v>121789</v>
      </c>
      <c r="I46" s="122">
        <f>+'Magotteaux cons-BS'!T8+'Magotteaux cons-BS'!T9</f>
        <v>111222</v>
      </c>
      <c r="J46" s="122">
        <f>+'Magotteaux cons-BS'!U8+'Magotteaux cons-BS'!U9</f>
        <v>121395</v>
      </c>
      <c r="K46" s="122">
        <f>+'Magotteaux cons-BS'!V8+'Magotteaux cons-BS'!V9</f>
        <v>132525</v>
      </c>
      <c r="L46" s="122">
        <f>+'Magotteaux cons-BS'!W8+'Magotteaux cons-BS'!W9</f>
        <v>127295</v>
      </c>
      <c r="M46" s="122">
        <f>+'Magotteaux cons-BS'!X8+'Magotteaux cons-BS'!X9</f>
        <v>126642</v>
      </c>
      <c r="N46" s="122">
        <f>+'Magotteaux cons-BS'!Y8+'Magotteaux cons-BS'!Y9</f>
        <v>114082</v>
      </c>
      <c r="O46" s="122">
        <f>+'Magotteaux cons-BS'!Z8+'Magotteaux cons-BS'!Z9</f>
        <v>107633</v>
      </c>
      <c r="P46" s="122">
        <f>+'Magotteaux cons-BS'!AA8+'Magotteaux cons-BS'!AA9</f>
        <v>99578</v>
      </c>
      <c r="Q46" s="122">
        <f>+'Magotteaux cons-BS'!AB8+'Magotteaux cons-BS'!AB9</f>
        <v>106092</v>
      </c>
      <c r="R46" s="122">
        <f>+'Magotteaux cons-BS'!AC8+'Magotteaux cons-BS'!AC9</f>
        <v>103492</v>
      </c>
      <c r="S46" s="122">
        <f>+'Magotteaux cons-BS'!AD8+'Magotteaux cons-BS'!AD9</f>
        <v>122325</v>
      </c>
      <c r="T46" s="122">
        <f>+'Magotteaux cons-BS'!AE8+'Magotteaux cons-BS'!AE9</f>
        <v>130315</v>
      </c>
      <c r="U46" s="122">
        <f>+'Magotteaux cons-BS'!AF8+'Magotteaux cons-BS'!AF9</f>
        <v>134347</v>
      </c>
      <c r="V46" s="122">
        <f>+'Magotteaux cons-BS'!AG8+'Magotteaux cons-BS'!AG9</f>
        <v>128020</v>
      </c>
      <c r="W46" s="122">
        <f>+'Magotteaux cons-BS'!AH8+'Magotteaux cons-BS'!AH9</f>
        <v>149182</v>
      </c>
      <c r="X46" s="122">
        <f>+'Magotteaux cons-BS'!AI8+'Magotteaux cons-BS'!AI9</f>
        <v>162107</v>
      </c>
      <c r="Y46" s="122">
        <f>+'Magotteaux cons-BS'!AJ8+'Magotteaux cons-BS'!AJ9</f>
        <v>159584</v>
      </c>
      <c r="Z46" s="122">
        <f>+'Magotteaux cons-BS'!AK8+'Magotteaux cons-BS'!AK9</f>
        <v>166571</v>
      </c>
      <c r="AA46" s="122">
        <f>+'Magotteaux cons-BS'!AL8+'Magotteaux cons-BS'!AL9</f>
        <v>208129</v>
      </c>
      <c r="AB46" s="122">
        <f>+'Magotteaux cons-BS'!AM8+'Magotteaux cons-BS'!AM9</f>
        <v>200081</v>
      </c>
      <c r="AC46" s="122">
        <f>+'Magotteaux cons-BS'!AN8+'Magotteaux cons-BS'!AN9</f>
        <v>195091</v>
      </c>
      <c r="AD46" s="122">
        <f>+'Magotteaux cons-BS'!AO8+'Magotteaux cons-BS'!AO9</f>
        <v>192935</v>
      </c>
      <c r="AE46" s="122">
        <f>+'Magotteaux cons-BS'!AP8+'Magotteaux cons-BS'!AP9</f>
        <v>182650</v>
      </c>
      <c r="AF46" s="122">
        <f>+'Magotteaux cons-BS'!AQ8+'Magotteaux cons-BS'!AQ9</f>
        <v>188227</v>
      </c>
      <c r="AG46" s="122">
        <f>+'Magotteaux cons-BS'!AR8+'Magotteaux cons-BS'!AR9</f>
        <v>200300</v>
      </c>
      <c r="AH46" s="122">
        <f>+'Magotteaux cons-BS'!AS8+'Magotteaux cons-BS'!AS9</f>
        <v>182635</v>
      </c>
      <c r="AI46" s="122">
        <f>+'Magotteaux cons-BS'!AT8+'Magotteaux cons-BS'!AT9</f>
        <v>208688</v>
      </c>
      <c r="AJ46" s="122">
        <f>+'Magotteaux cons-BS'!AU8+'Magotteaux cons-BS'!AU9</f>
        <v>205939</v>
      </c>
    </row>
    <row r="47" spans="2:36">
      <c r="B47" s="121" t="s">
        <v>285</v>
      </c>
      <c r="C47" s="122"/>
      <c r="D47" s="122"/>
      <c r="E47" s="122"/>
      <c r="F47" s="122">
        <f>+'Magotteaux cons-BS'!Q10</f>
        <v>132773</v>
      </c>
      <c r="G47" s="122">
        <f>+'Magotteaux cons-BS'!R10</f>
        <v>139528</v>
      </c>
      <c r="H47" s="122">
        <f>+'Magotteaux cons-BS'!S10</f>
        <v>132725</v>
      </c>
      <c r="I47" s="122">
        <f>+'Magotteaux cons-BS'!T10</f>
        <v>142939</v>
      </c>
      <c r="J47" s="122">
        <f>+'Magotteaux cons-BS'!U10</f>
        <v>146602</v>
      </c>
      <c r="K47" s="122">
        <f>+'Magotteaux cons-BS'!V10</f>
        <v>139302</v>
      </c>
      <c r="L47" s="122">
        <f>+'Magotteaux cons-BS'!W10</f>
        <v>138212</v>
      </c>
      <c r="M47" s="122">
        <f>+'Magotteaux cons-BS'!X10</f>
        <v>136313</v>
      </c>
      <c r="N47" s="122">
        <f>+'Magotteaux cons-BS'!Y10</f>
        <v>136187</v>
      </c>
      <c r="O47" s="122">
        <f>+'Magotteaux cons-BS'!Z10</f>
        <v>122056</v>
      </c>
      <c r="P47" s="122">
        <f>+'Magotteaux cons-BS'!AA10</f>
        <v>118147</v>
      </c>
      <c r="Q47" s="122">
        <f>+'Magotteaux cons-BS'!AB10</f>
        <v>117872</v>
      </c>
      <c r="R47" s="122">
        <f>+'Magotteaux cons-BS'!AC10</f>
        <v>128731</v>
      </c>
      <c r="S47" s="122">
        <f>+'Magotteaux cons-BS'!AD10</f>
        <v>131643</v>
      </c>
      <c r="T47" s="122">
        <f>+'Magotteaux cons-BS'!AE10</f>
        <v>146865</v>
      </c>
      <c r="U47" s="122">
        <f>+'Magotteaux cons-BS'!AF10</f>
        <v>168272</v>
      </c>
      <c r="V47" s="122">
        <f>+'Magotteaux cons-BS'!AG10</f>
        <v>173039</v>
      </c>
      <c r="W47" s="122">
        <f>+'Magotteaux cons-BS'!AH10</f>
        <v>175729</v>
      </c>
      <c r="X47" s="122">
        <f>+'Magotteaux cons-BS'!AI10</f>
        <v>183197</v>
      </c>
      <c r="Y47" s="122">
        <f>+'Magotteaux cons-BS'!AJ10</f>
        <v>175976</v>
      </c>
      <c r="Z47" s="122">
        <f>+'Magotteaux cons-BS'!AK10</f>
        <v>178711</v>
      </c>
      <c r="AA47" s="122">
        <f>+'Magotteaux cons-BS'!AL10</f>
        <v>186321</v>
      </c>
      <c r="AB47" s="122">
        <f>+'Magotteaux cons-BS'!AM10</f>
        <v>187218</v>
      </c>
      <c r="AC47" s="122">
        <f>+'Magotteaux cons-BS'!AN10</f>
        <v>187250</v>
      </c>
      <c r="AD47" s="122">
        <f>+'Magotteaux cons-BS'!AO10</f>
        <v>183444</v>
      </c>
      <c r="AE47" s="122">
        <f>+'Magotteaux cons-BS'!AP10</f>
        <v>190950</v>
      </c>
      <c r="AF47" s="122">
        <f>+'Magotteaux cons-BS'!AQ10</f>
        <v>180779</v>
      </c>
      <c r="AG47" s="122">
        <f>+'Magotteaux cons-BS'!AR10</f>
        <v>199300</v>
      </c>
      <c r="AH47" s="122">
        <f>+'Magotteaux cons-BS'!AS10</f>
        <v>204527</v>
      </c>
      <c r="AI47" s="122">
        <f>+'Magotteaux cons-BS'!AT10</f>
        <v>200773</v>
      </c>
      <c r="AJ47" s="122">
        <f>+'Magotteaux cons-BS'!AU10</f>
        <v>204765</v>
      </c>
    </row>
    <row r="48" spans="2:36">
      <c r="B48" s="121" t="s">
        <v>286</v>
      </c>
      <c r="C48" s="122"/>
      <c r="D48" s="122"/>
      <c r="E48" s="122"/>
      <c r="F48" s="122">
        <f>+F49-F45-F46-F47</f>
        <v>9335</v>
      </c>
      <c r="G48" s="122">
        <f t="shared" ref="G48:AE48" si="46">+G49-G45-G46-G47</f>
        <v>8513</v>
      </c>
      <c r="H48" s="122">
        <f t="shared" si="46"/>
        <v>6531</v>
      </c>
      <c r="I48" s="122">
        <f t="shared" si="46"/>
        <v>6472</v>
      </c>
      <c r="J48" s="122">
        <f t="shared" si="46"/>
        <v>7583</v>
      </c>
      <c r="K48" s="122">
        <f t="shared" si="46"/>
        <v>6611</v>
      </c>
      <c r="L48" s="122">
        <f t="shared" si="46"/>
        <v>5911</v>
      </c>
      <c r="M48" s="122">
        <f t="shared" si="46"/>
        <v>5579</v>
      </c>
      <c r="N48" s="122">
        <f t="shared" si="46"/>
        <v>11039</v>
      </c>
      <c r="O48" s="122">
        <f t="shared" si="46"/>
        <v>5901</v>
      </c>
      <c r="P48" s="122">
        <f t="shared" si="46"/>
        <v>5679</v>
      </c>
      <c r="Q48" s="122">
        <f t="shared" si="46"/>
        <v>5397</v>
      </c>
      <c r="R48" s="122">
        <f t="shared" si="46"/>
        <v>4952</v>
      </c>
      <c r="S48" s="122">
        <f t="shared" si="46"/>
        <v>4277</v>
      </c>
      <c r="T48" s="122">
        <f t="shared" si="46"/>
        <v>4130</v>
      </c>
      <c r="U48" s="122">
        <f t="shared" si="46"/>
        <v>4671</v>
      </c>
      <c r="V48" s="122">
        <f t="shared" si="46"/>
        <v>6550</v>
      </c>
      <c r="W48" s="122">
        <f t="shared" si="46"/>
        <v>20867</v>
      </c>
      <c r="X48" s="122">
        <f t="shared" si="46"/>
        <v>27570</v>
      </c>
      <c r="Y48" s="122">
        <f t="shared" si="46"/>
        <v>35704</v>
      </c>
      <c r="Z48" s="122">
        <f t="shared" si="46"/>
        <v>26670</v>
      </c>
      <c r="AA48" s="122">
        <f t="shared" si="46"/>
        <v>6818</v>
      </c>
      <c r="AB48" s="122">
        <f t="shared" si="46"/>
        <v>14526</v>
      </c>
      <c r="AC48" s="122">
        <f t="shared" si="46"/>
        <v>17902</v>
      </c>
      <c r="AD48" s="122">
        <f t="shared" si="46"/>
        <v>6689</v>
      </c>
      <c r="AE48" s="122">
        <f t="shared" si="46"/>
        <v>6488</v>
      </c>
      <c r="AF48" s="122">
        <f t="shared" ref="AF48:AI48" si="47">+AF49-AF45-AF46-AF47</f>
        <v>10875</v>
      </c>
      <c r="AG48" s="122">
        <f t="shared" si="47"/>
        <v>11568</v>
      </c>
      <c r="AH48" s="122">
        <f t="shared" si="47"/>
        <v>14403</v>
      </c>
      <c r="AI48" s="122">
        <f t="shared" si="47"/>
        <v>13716</v>
      </c>
      <c r="AJ48" s="122">
        <f t="shared" ref="AJ48" si="48">+AJ49-AJ45-AJ46-AJ47</f>
        <v>15682</v>
      </c>
    </row>
    <row r="49" spans="2:36">
      <c r="B49" s="121" t="s">
        <v>287</v>
      </c>
      <c r="C49" s="122"/>
      <c r="D49" s="122"/>
      <c r="E49" s="122"/>
      <c r="F49" s="122">
        <f>+'Magotteaux cons-BS'!Q17</f>
        <v>319757</v>
      </c>
      <c r="G49" s="122">
        <f>+'Magotteaux cons-BS'!R17</f>
        <v>332052</v>
      </c>
      <c r="H49" s="122">
        <f>+'Magotteaux cons-BS'!S17</f>
        <v>328276</v>
      </c>
      <c r="I49" s="122">
        <f>+'Magotteaux cons-BS'!T17</f>
        <v>313254</v>
      </c>
      <c r="J49" s="122">
        <f>+'Magotteaux cons-BS'!U17</f>
        <v>340566</v>
      </c>
      <c r="K49" s="122">
        <f>+'Magotteaux cons-BS'!V17</f>
        <v>338525</v>
      </c>
      <c r="L49" s="122">
        <f>+'Magotteaux cons-BS'!W17</f>
        <v>354243</v>
      </c>
      <c r="M49" s="122">
        <f>+'Magotteaux cons-BS'!X17</f>
        <v>331706</v>
      </c>
      <c r="N49" s="122">
        <f>+'Magotteaux cons-BS'!Y17</f>
        <v>321324</v>
      </c>
      <c r="O49" s="122">
        <f>+'Magotteaux cons-BS'!Z17</f>
        <v>296942</v>
      </c>
      <c r="P49" s="122">
        <f>+'Magotteaux cons-BS'!AA17</f>
        <v>290780</v>
      </c>
      <c r="Q49" s="122">
        <f>+'Magotteaux cons-BS'!AB17</f>
        <v>297018</v>
      </c>
      <c r="R49" s="122">
        <f>+'Magotteaux cons-BS'!AC17</f>
        <v>311899</v>
      </c>
      <c r="S49" s="122">
        <f>+'Magotteaux cons-BS'!AD17</f>
        <v>320685</v>
      </c>
      <c r="T49" s="122">
        <f>+'Magotteaux cons-BS'!AE17</f>
        <v>359618</v>
      </c>
      <c r="U49" s="122">
        <f>+'Magotteaux cons-BS'!AF17</f>
        <v>371797</v>
      </c>
      <c r="V49" s="122">
        <f>+'Magotteaux cons-BS'!AG17</f>
        <v>364220</v>
      </c>
      <c r="W49" s="122">
        <f>+'Magotteaux cons-BS'!AH17</f>
        <v>398914</v>
      </c>
      <c r="X49" s="122">
        <f>+'Magotteaux cons-BS'!AI17</f>
        <v>425525</v>
      </c>
      <c r="Y49" s="122">
        <f>+'Magotteaux cons-BS'!AJ17</f>
        <v>424833</v>
      </c>
      <c r="Z49" s="122">
        <f>+'Magotteaux cons-BS'!AK17</f>
        <v>434048</v>
      </c>
      <c r="AA49" s="122">
        <f>+'Magotteaux cons-BS'!AL17</f>
        <v>458352</v>
      </c>
      <c r="AB49" s="122">
        <f>+'Magotteaux cons-BS'!AM17</f>
        <v>477373</v>
      </c>
      <c r="AC49" s="122">
        <f>+'Magotteaux cons-BS'!AN17</f>
        <v>490279</v>
      </c>
      <c r="AD49" s="122">
        <f>+'Magotteaux cons-BS'!AO17</f>
        <v>493435</v>
      </c>
      <c r="AE49" s="122">
        <f>+'Magotteaux cons-BS'!AP17</f>
        <v>472542</v>
      </c>
      <c r="AF49" s="122">
        <f>+'Magotteaux cons-BS'!AQ17</f>
        <v>478275</v>
      </c>
      <c r="AG49" s="122">
        <f>+'Magotteaux cons-BS'!AR17</f>
        <v>492674</v>
      </c>
      <c r="AH49" s="122">
        <f>+'Magotteaux cons-BS'!AS17</f>
        <v>493316</v>
      </c>
      <c r="AI49" s="122">
        <f>+'Magotteaux cons-BS'!AT17</f>
        <v>516758</v>
      </c>
      <c r="AJ49" s="122">
        <f>+'Magotteaux cons-BS'!AU17</f>
        <v>516244</v>
      </c>
    </row>
    <row r="50" spans="2:36">
      <c r="B50" s="121" t="s">
        <v>288</v>
      </c>
      <c r="C50" s="122"/>
      <c r="D50" s="122"/>
      <c r="E50" s="122"/>
      <c r="F50" s="122">
        <f>+'Magotteaux cons-BS'!Q23</f>
        <v>6040</v>
      </c>
      <c r="G50" s="122">
        <f>+'Magotteaux cons-BS'!R23</f>
        <v>5814</v>
      </c>
      <c r="H50" s="122">
        <f>+'Magotteaux cons-BS'!S23</f>
        <v>5498</v>
      </c>
      <c r="I50" s="122">
        <f>+'Magotteaux cons-BS'!T23</f>
        <v>29937</v>
      </c>
      <c r="J50" s="122">
        <f>+'Magotteaux cons-BS'!U23</f>
        <v>29649</v>
      </c>
      <c r="K50" s="122">
        <f>+'Magotteaux cons-BS'!V23</f>
        <v>29753</v>
      </c>
      <c r="L50" s="122">
        <f>+'Magotteaux cons-BS'!W23</f>
        <v>30078</v>
      </c>
      <c r="M50" s="122">
        <f>+'Magotteaux cons-BS'!X23</f>
        <v>28254</v>
      </c>
      <c r="N50" s="122">
        <f>+'Magotteaux cons-BS'!Y23</f>
        <v>30108</v>
      </c>
      <c r="O50" s="122">
        <f>+'Magotteaux cons-BS'!Z23</f>
        <v>24872</v>
      </c>
      <c r="P50" s="122">
        <f>+'Magotteaux cons-BS'!AA23</f>
        <v>26056</v>
      </c>
      <c r="Q50" s="122">
        <f>+'Magotteaux cons-BS'!AB23</f>
        <v>26830</v>
      </c>
      <c r="R50" s="122">
        <f>+'Magotteaux cons-BS'!AC23</f>
        <v>30077</v>
      </c>
      <c r="S50" s="122">
        <f>+'Magotteaux cons-BS'!AD23</f>
        <v>29687</v>
      </c>
      <c r="T50" s="122">
        <f>+'Magotteaux cons-BS'!AE23</f>
        <v>30259</v>
      </c>
      <c r="U50" s="122">
        <f>+'Magotteaux cons-BS'!AF23</f>
        <v>29325</v>
      </c>
      <c r="V50" s="122">
        <f>+'Magotteaux cons-BS'!AG23</f>
        <v>28960</v>
      </c>
      <c r="W50" s="122">
        <f>+'Magotteaux cons-BS'!AH23</f>
        <v>31730</v>
      </c>
      <c r="X50" s="122">
        <f>+'Magotteaux cons-BS'!AI23</f>
        <v>30263</v>
      </c>
      <c r="Y50" s="122">
        <f>+'Magotteaux cons-BS'!AJ23</f>
        <v>28796</v>
      </c>
      <c r="Z50" s="122">
        <f>+'Magotteaux cons-BS'!AK23</f>
        <v>31545</v>
      </c>
      <c r="AA50" s="122">
        <f>+'Magotteaux cons-BS'!AL23</f>
        <v>30985</v>
      </c>
      <c r="AB50" s="122">
        <f>+'Magotteaux cons-BS'!AM23</f>
        <v>30052</v>
      </c>
      <c r="AC50" s="122">
        <f>+'Magotteaux cons-BS'!AN23</f>
        <v>9073</v>
      </c>
      <c r="AD50" s="122">
        <f>+'Magotteaux cons-BS'!AO23</f>
        <v>9830</v>
      </c>
      <c r="AE50" s="122">
        <f>+'Magotteaux cons-BS'!AP23</f>
        <v>9770</v>
      </c>
      <c r="AF50" s="122">
        <f>+'Magotteaux cons-BS'!AQ23</f>
        <v>10004</v>
      </c>
      <c r="AG50" s="122">
        <f>+'Magotteaux cons-BS'!AR23</f>
        <v>10519</v>
      </c>
      <c r="AH50" s="122">
        <f>+'Magotteaux cons-BS'!AS23</f>
        <v>10343</v>
      </c>
      <c r="AI50" s="122">
        <f>+'Magotteaux cons-BS'!AT23</f>
        <v>11234</v>
      </c>
      <c r="AJ50" s="122">
        <f>+'Magotteaux cons-BS'!AU23</f>
        <v>12010</v>
      </c>
    </row>
    <row r="51" spans="2:36">
      <c r="B51" s="121" t="s">
        <v>289</v>
      </c>
      <c r="C51" s="122"/>
      <c r="D51" s="122"/>
      <c r="E51" s="122"/>
      <c r="F51" s="122">
        <f>+'Magotteaux cons-BS'!Q26</f>
        <v>257700</v>
      </c>
      <c r="G51" s="122">
        <f>+'Magotteaux cons-BS'!R26</f>
        <v>257264</v>
      </c>
      <c r="H51" s="122">
        <f>+'Magotteaux cons-BS'!S26</f>
        <v>240721</v>
      </c>
      <c r="I51" s="122">
        <f>+'Magotteaux cons-BS'!T26</f>
        <v>241747</v>
      </c>
      <c r="J51" s="122">
        <f>+'Magotteaux cons-BS'!U26</f>
        <v>243094</v>
      </c>
      <c r="K51" s="122">
        <f>+'Magotteaux cons-BS'!V26</f>
        <v>241549</v>
      </c>
      <c r="L51" s="122">
        <f>+'Magotteaux cons-BS'!W26</f>
        <v>243152</v>
      </c>
      <c r="M51" s="122">
        <f>+'Magotteaux cons-BS'!X26</f>
        <v>237061</v>
      </c>
      <c r="N51" s="122">
        <f>+'Magotteaux cons-BS'!Y26</f>
        <v>226117</v>
      </c>
      <c r="O51" s="122">
        <f>+'Magotteaux cons-BS'!Z26</f>
        <v>205838</v>
      </c>
      <c r="P51" s="122">
        <f>+'Magotteaux cons-BS'!AA26</f>
        <v>208292</v>
      </c>
      <c r="Q51" s="122">
        <f>+'Magotteaux cons-BS'!AB26</f>
        <v>204887</v>
      </c>
      <c r="R51" s="122">
        <f>+'Magotteaux cons-BS'!AC26</f>
        <v>213322</v>
      </c>
      <c r="S51" s="122">
        <f>+'Magotteaux cons-BS'!AD26</f>
        <v>202844</v>
      </c>
      <c r="T51" s="122">
        <f>+'Magotteaux cons-BS'!AE26</f>
        <v>200722</v>
      </c>
      <c r="U51" s="122">
        <f>+'Magotteaux cons-BS'!AF26</f>
        <v>192638</v>
      </c>
      <c r="V51" s="122">
        <f>+'Magotteaux cons-BS'!AG26</f>
        <v>191941</v>
      </c>
      <c r="W51" s="122">
        <f>+'Magotteaux cons-BS'!AH26</f>
        <v>191953</v>
      </c>
      <c r="X51" s="122">
        <f>+'Magotteaux cons-BS'!AI26</f>
        <v>184218</v>
      </c>
      <c r="Y51" s="122">
        <f>+'Magotteaux cons-BS'!AJ26</f>
        <v>175324</v>
      </c>
      <c r="Z51" s="122">
        <f>+'Magotteaux cons-BS'!AK26</f>
        <v>185549</v>
      </c>
      <c r="AA51" s="122">
        <f>+'Magotteaux cons-BS'!AL26</f>
        <v>186299</v>
      </c>
      <c r="AB51" s="122">
        <f>+'Magotteaux cons-BS'!AM26</f>
        <v>187572</v>
      </c>
      <c r="AC51" s="122">
        <f>+'Magotteaux cons-BS'!AN26</f>
        <v>199823</v>
      </c>
      <c r="AD51" s="122">
        <f>+'Magotteaux cons-BS'!AO26</f>
        <v>216156</v>
      </c>
      <c r="AE51" s="122">
        <f>+'Magotteaux cons-BS'!AP26</f>
        <v>208413</v>
      </c>
      <c r="AF51" s="122">
        <f>+'Magotteaux cons-BS'!AQ26</f>
        <v>244086</v>
      </c>
      <c r="AG51" s="122">
        <f>+'Magotteaux cons-BS'!AR26</f>
        <v>254063</v>
      </c>
      <c r="AH51" s="122">
        <f>+'Magotteaux cons-BS'!AS26</f>
        <v>249751</v>
      </c>
      <c r="AI51" s="122">
        <f>+'Magotteaux cons-BS'!AT26</f>
        <v>254025</v>
      </c>
      <c r="AJ51" s="122">
        <f>+'Magotteaux cons-BS'!AU26</f>
        <v>266924</v>
      </c>
    </row>
    <row r="52" spans="2:36">
      <c r="B52" s="121" t="s">
        <v>290</v>
      </c>
      <c r="C52" s="122"/>
      <c r="D52" s="122"/>
      <c r="E52" s="122"/>
      <c r="F52" s="122">
        <f>+'Magotteaux cons-BS'!Q24</f>
        <v>514340</v>
      </c>
      <c r="G52" s="122">
        <f>+'Magotteaux cons-BS'!R24</f>
        <v>525064</v>
      </c>
      <c r="H52" s="122">
        <f>+'Magotteaux cons-BS'!S24</f>
        <v>523953</v>
      </c>
      <c r="I52" s="122">
        <f>+'Magotteaux cons-BS'!T24</f>
        <v>513294</v>
      </c>
      <c r="J52" s="122">
        <f>+'Magotteaux cons-BS'!U24</f>
        <v>512966</v>
      </c>
      <c r="K52" s="122">
        <f>+'Magotteaux cons-BS'!V24</f>
        <v>511853</v>
      </c>
      <c r="L52" s="122">
        <f>+'Magotteaux cons-BS'!W24</f>
        <v>511599</v>
      </c>
      <c r="M52" s="122">
        <f>+'Magotteaux cons-BS'!X24</f>
        <v>510764</v>
      </c>
      <c r="N52" s="122">
        <f>+'Magotteaux cons-BS'!Y24</f>
        <v>511574</v>
      </c>
      <c r="O52" s="122">
        <f>+'Magotteaux cons-BS'!Z24</f>
        <v>508866</v>
      </c>
      <c r="P52" s="122">
        <f>+'Magotteaux cons-BS'!AA24</f>
        <v>509447</v>
      </c>
      <c r="Q52" s="122">
        <f>+'Magotteaux cons-BS'!AB24</f>
        <v>509601</v>
      </c>
      <c r="R52" s="122">
        <f>+'Magotteaux cons-BS'!AC24</f>
        <v>510778</v>
      </c>
      <c r="S52" s="122">
        <f>+'Magotteaux cons-BS'!AD24</f>
        <v>509294</v>
      </c>
      <c r="T52" s="122">
        <f>+'Magotteaux cons-BS'!AE24</f>
        <v>509705</v>
      </c>
      <c r="U52" s="122">
        <f>+'Magotteaux cons-BS'!AF24</f>
        <v>508274</v>
      </c>
      <c r="V52" s="122">
        <f>+'Magotteaux cons-BS'!AG24</f>
        <v>507666</v>
      </c>
      <c r="W52" s="122">
        <f>+'Magotteaux cons-BS'!AH24</f>
        <v>507687</v>
      </c>
      <c r="X52" s="122">
        <f>+'Magotteaux cons-BS'!AI24</f>
        <v>505963</v>
      </c>
      <c r="Y52" s="122">
        <f>+'Magotteaux cons-BS'!AJ24</f>
        <v>504090</v>
      </c>
      <c r="Z52" s="122">
        <f>+'Magotteaux cons-BS'!AK24</f>
        <v>505270</v>
      </c>
      <c r="AA52" s="122">
        <f>+'Magotteaux cons-BS'!AL24</f>
        <v>505202</v>
      </c>
      <c r="AB52" s="122">
        <f>+'Magotteaux cons-BS'!AM24</f>
        <v>505080</v>
      </c>
      <c r="AC52" s="122">
        <f>+'Magotteaux cons-BS'!AN24</f>
        <v>503629</v>
      </c>
      <c r="AD52" s="122">
        <f>+'Magotteaux cons-BS'!AO24</f>
        <v>505030</v>
      </c>
      <c r="AE52" s="122">
        <f>+'Magotteaux cons-BS'!AP24</f>
        <v>503722</v>
      </c>
      <c r="AF52" s="122">
        <f>+'Magotteaux cons-BS'!AQ24</f>
        <v>563605</v>
      </c>
      <c r="AG52" s="122">
        <f>+'Magotteaux cons-BS'!AR24</f>
        <v>535649</v>
      </c>
      <c r="AH52" s="122">
        <f>+'Magotteaux cons-BS'!AS24</f>
        <v>535599</v>
      </c>
      <c r="AI52" s="122">
        <f>+'Magotteaux cons-BS'!AT24</f>
        <v>536555</v>
      </c>
      <c r="AJ52" s="122">
        <f>+'Magotteaux cons-BS'!AU24</f>
        <v>538157</v>
      </c>
    </row>
    <row r="53" spans="2:36">
      <c r="B53" s="121" t="s">
        <v>291</v>
      </c>
      <c r="C53" s="122"/>
      <c r="D53" s="122"/>
      <c r="E53" s="122"/>
      <c r="F53" s="122">
        <f>+'Magotteaux cons-BS'!Q25</f>
        <v>187829</v>
      </c>
      <c r="G53" s="122">
        <f>+'Magotteaux cons-BS'!R25</f>
        <v>179343</v>
      </c>
      <c r="H53" s="122">
        <f>+'Magotteaux cons-BS'!S25</f>
        <v>179343</v>
      </c>
      <c r="I53" s="122">
        <f>+'Magotteaux cons-BS'!T25</f>
        <v>187829</v>
      </c>
      <c r="J53" s="122">
        <f>+'Magotteaux cons-BS'!U25</f>
        <v>187829</v>
      </c>
      <c r="K53" s="122">
        <f>+'Magotteaux cons-BS'!V25</f>
        <v>187829</v>
      </c>
      <c r="L53" s="122">
        <f>+'Magotteaux cons-BS'!W25</f>
        <v>187829</v>
      </c>
      <c r="M53" s="122">
        <f>+'Magotteaux cons-BS'!X25</f>
        <v>187829</v>
      </c>
      <c r="N53" s="122">
        <f>+'Magotteaux cons-BS'!Y25</f>
        <v>187829</v>
      </c>
      <c r="O53" s="122">
        <f>+'Magotteaux cons-BS'!Z25</f>
        <v>187829</v>
      </c>
      <c r="P53" s="122">
        <f>+'Magotteaux cons-BS'!AA25</f>
        <v>187829</v>
      </c>
      <c r="Q53" s="122">
        <f>+'Magotteaux cons-BS'!AB25</f>
        <v>187829</v>
      </c>
      <c r="R53" s="122">
        <f>+'Magotteaux cons-BS'!AC25</f>
        <v>187829</v>
      </c>
      <c r="S53" s="122">
        <f>+'Magotteaux cons-BS'!AD25</f>
        <v>187829</v>
      </c>
      <c r="T53" s="122">
        <f>+'Magotteaux cons-BS'!AE25</f>
        <v>187829</v>
      </c>
      <c r="U53" s="122">
        <f>+'Magotteaux cons-BS'!AF25</f>
        <v>187829</v>
      </c>
      <c r="V53" s="122">
        <f>+'Magotteaux cons-BS'!AG25</f>
        <v>187829</v>
      </c>
      <c r="W53" s="122">
        <f>+'Magotteaux cons-BS'!AH25</f>
        <v>187829</v>
      </c>
      <c r="X53" s="122">
        <f>+'Magotteaux cons-BS'!AI25</f>
        <v>187829</v>
      </c>
      <c r="Y53" s="122">
        <f>+'Magotteaux cons-BS'!AJ25</f>
        <v>187829</v>
      </c>
      <c r="Z53" s="122">
        <f>+'Magotteaux cons-BS'!AK25</f>
        <v>187829</v>
      </c>
      <c r="AA53" s="122">
        <f>+'Magotteaux cons-BS'!AL25</f>
        <v>187829</v>
      </c>
      <c r="AB53" s="122">
        <f>+'Magotteaux cons-BS'!AM25</f>
        <v>187829</v>
      </c>
      <c r="AC53" s="122">
        <f>+'Magotteaux cons-BS'!AN25</f>
        <v>269031</v>
      </c>
      <c r="AD53" s="122">
        <f>+'Magotteaux cons-BS'!AO25</f>
        <v>279455</v>
      </c>
      <c r="AE53" s="122">
        <f>+'Magotteaux cons-BS'!AP25</f>
        <v>279455</v>
      </c>
      <c r="AF53" s="122">
        <f>+'Magotteaux cons-BS'!AQ25</f>
        <v>193480</v>
      </c>
      <c r="AG53" s="122">
        <f>+'Magotteaux cons-BS'!AR25</f>
        <v>201496</v>
      </c>
      <c r="AH53" s="122">
        <f>+'Magotteaux cons-BS'!AS25</f>
        <v>200392</v>
      </c>
      <c r="AI53" s="122">
        <f>+'Magotteaux cons-BS'!AT25</f>
        <v>200392</v>
      </c>
      <c r="AJ53" s="122">
        <f>+'Magotteaux cons-BS'!AU25</f>
        <v>200392</v>
      </c>
    </row>
    <row r="54" spans="2:36">
      <c r="B54" s="121" t="s">
        <v>292</v>
      </c>
      <c r="C54" s="122"/>
      <c r="D54" s="122"/>
      <c r="E54" s="122"/>
      <c r="F54" s="122">
        <f t="shared" ref="F54:AE54" si="49">+F55-F50-F51-F52-F53</f>
        <v>46243</v>
      </c>
      <c r="G54" s="122">
        <f t="shared" si="49"/>
        <v>49918</v>
      </c>
      <c r="H54" s="122">
        <f t="shared" si="49"/>
        <v>53697</v>
      </c>
      <c r="I54" s="122">
        <f t="shared" si="49"/>
        <v>52285</v>
      </c>
      <c r="J54" s="122">
        <f t="shared" si="49"/>
        <v>55853</v>
      </c>
      <c r="K54" s="122">
        <f t="shared" si="49"/>
        <v>55976</v>
      </c>
      <c r="L54" s="122">
        <f t="shared" si="49"/>
        <v>54463</v>
      </c>
      <c r="M54" s="122">
        <f t="shared" si="49"/>
        <v>64945</v>
      </c>
      <c r="N54" s="122">
        <f t="shared" si="49"/>
        <v>77247</v>
      </c>
      <c r="O54" s="122">
        <f t="shared" si="49"/>
        <v>75870</v>
      </c>
      <c r="P54" s="122">
        <f t="shared" si="49"/>
        <v>73480</v>
      </c>
      <c r="Q54" s="122">
        <f t="shared" si="49"/>
        <v>65554</v>
      </c>
      <c r="R54" s="122">
        <f t="shared" si="49"/>
        <v>60545</v>
      </c>
      <c r="S54" s="122">
        <f t="shared" si="49"/>
        <v>65682</v>
      </c>
      <c r="T54" s="122">
        <f t="shared" si="49"/>
        <v>64189</v>
      </c>
      <c r="U54" s="122">
        <f t="shared" si="49"/>
        <v>57700</v>
      </c>
      <c r="V54" s="122">
        <f t="shared" si="49"/>
        <v>57698</v>
      </c>
      <c r="W54" s="122">
        <f t="shared" si="49"/>
        <v>46625</v>
      </c>
      <c r="X54" s="122">
        <f t="shared" si="49"/>
        <v>45080</v>
      </c>
      <c r="Y54" s="122">
        <f t="shared" si="49"/>
        <v>43784</v>
      </c>
      <c r="Z54" s="122">
        <f t="shared" si="49"/>
        <v>42410</v>
      </c>
      <c r="AA54" s="122">
        <f t="shared" si="49"/>
        <v>44971</v>
      </c>
      <c r="AB54" s="122">
        <f t="shared" si="49"/>
        <v>43854</v>
      </c>
      <c r="AC54" s="122">
        <f t="shared" si="49"/>
        <v>45879</v>
      </c>
      <c r="AD54" s="122">
        <f t="shared" si="49"/>
        <v>45022</v>
      </c>
      <c r="AE54" s="122">
        <f t="shared" si="49"/>
        <v>44836</v>
      </c>
      <c r="AF54" s="122">
        <f t="shared" ref="AF54:AI54" si="50">+AF55-AF50-AF51-AF52-AF53</f>
        <v>45332</v>
      </c>
      <c r="AG54" s="122">
        <f t="shared" si="50"/>
        <v>45964</v>
      </c>
      <c r="AH54" s="122">
        <f t="shared" si="50"/>
        <v>49222</v>
      </c>
      <c r="AI54" s="122">
        <f t="shared" si="50"/>
        <v>50864</v>
      </c>
      <c r="AJ54" s="122">
        <f t="shared" ref="AJ54" si="51">+AJ55-AJ50-AJ51-AJ52-AJ53</f>
        <v>52523</v>
      </c>
    </row>
    <row r="55" spans="2:36">
      <c r="B55" s="121" t="s">
        <v>293</v>
      </c>
      <c r="C55" s="122"/>
      <c r="D55" s="122"/>
      <c r="E55" s="122"/>
      <c r="F55" s="122">
        <f>+'Magotteaux cons-BS'!Q32</f>
        <v>1012152</v>
      </c>
      <c r="G55" s="122">
        <f>+'Magotteaux cons-BS'!R32</f>
        <v>1017403</v>
      </c>
      <c r="H55" s="122">
        <f>+'Magotteaux cons-BS'!S32</f>
        <v>1003212</v>
      </c>
      <c r="I55" s="122">
        <f>+'Magotteaux cons-BS'!T32</f>
        <v>1025092</v>
      </c>
      <c r="J55" s="122">
        <f>+'Magotteaux cons-BS'!U32</f>
        <v>1029391</v>
      </c>
      <c r="K55" s="122">
        <f>+'Magotteaux cons-BS'!V32</f>
        <v>1026960</v>
      </c>
      <c r="L55" s="122">
        <f>+'Magotteaux cons-BS'!W32</f>
        <v>1027121</v>
      </c>
      <c r="M55" s="122">
        <f>+'Magotteaux cons-BS'!X32</f>
        <v>1028853</v>
      </c>
      <c r="N55" s="122">
        <f>+'Magotteaux cons-BS'!Y32</f>
        <v>1032875</v>
      </c>
      <c r="O55" s="122">
        <f>+'Magotteaux cons-BS'!Z32</f>
        <v>1003275</v>
      </c>
      <c r="P55" s="122">
        <f>+'Magotteaux cons-BS'!AA32</f>
        <v>1005104</v>
      </c>
      <c r="Q55" s="122">
        <f>+'Magotteaux cons-BS'!AB32</f>
        <v>994701</v>
      </c>
      <c r="R55" s="122">
        <f>+'Magotteaux cons-BS'!AC32</f>
        <v>1002551</v>
      </c>
      <c r="S55" s="122">
        <f>+'Magotteaux cons-BS'!AD32</f>
        <v>995336</v>
      </c>
      <c r="T55" s="122">
        <f>+'Magotteaux cons-BS'!AE32</f>
        <v>992704</v>
      </c>
      <c r="U55" s="122">
        <f>+'Magotteaux cons-BS'!AF32</f>
        <v>975766</v>
      </c>
      <c r="V55" s="122">
        <f>+'Magotteaux cons-BS'!AG32</f>
        <v>974094</v>
      </c>
      <c r="W55" s="122">
        <f>+'Magotteaux cons-BS'!AH32</f>
        <v>965824</v>
      </c>
      <c r="X55" s="122">
        <f>+'Magotteaux cons-BS'!AI32</f>
        <v>953353</v>
      </c>
      <c r="Y55" s="122">
        <f>+'Magotteaux cons-BS'!AJ32</f>
        <v>939823</v>
      </c>
      <c r="Z55" s="122">
        <f>+'Magotteaux cons-BS'!AK32</f>
        <v>952603</v>
      </c>
      <c r="AA55" s="122">
        <f>+'Magotteaux cons-BS'!AL32</f>
        <v>955286</v>
      </c>
      <c r="AB55" s="122">
        <f>+'Magotteaux cons-BS'!AM32</f>
        <v>954387</v>
      </c>
      <c r="AC55" s="122">
        <f>+'Magotteaux cons-BS'!AN32</f>
        <v>1027435</v>
      </c>
      <c r="AD55" s="122">
        <f>+'Magotteaux cons-BS'!AO32</f>
        <v>1055493</v>
      </c>
      <c r="AE55" s="122">
        <f>+'Magotteaux cons-BS'!AP32</f>
        <v>1046196</v>
      </c>
      <c r="AF55" s="122">
        <f>+'Magotteaux cons-BS'!AQ32</f>
        <v>1056507</v>
      </c>
      <c r="AG55" s="122">
        <f>+'Magotteaux cons-BS'!AR32</f>
        <v>1047691</v>
      </c>
      <c r="AH55" s="122">
        <f>+'Magotteaux cons-BS'!AS32</f>
        <v>1045307</v>
      </c>
      <c r="AI55" s="122">
        <f>+'Magotteaux cons-BS'!AT32</f>
        <v>1053070</v>
      </c>
      <c r="AJ55" s="122">
        <f>+'Magotteaux cons-BS'!AU32</f>
        <v>1070006</v>
      </c>
    </row>
    <row r="56" spans="2:36">
      <c r="B56" s="121" t="s">
        <v>294</v>
      </c>
      <c r="C56" s="122"/>
      <c r="D56" s="122"/>
      <c r="E56" s="122"/>
      <c r="F56" s="122">
        <f>+'Magotteaux cons-BS'!Q33</f>
        <v>1331909</v>
      </c>
      <c r="G56" s="122">
        <f>+'Magotteaux cons-BS'!R33</f>
        <v>1349455</v>
      </c>
      <c r="H56" s="122">
        <f>+'Magotteaux cons-BS'!S33</f>
        <v>1331488</v>
      </c>
      <c r="I56" s="122">
        <f>+'Magotteaux cons-BS'!T33</f>
        <v>1338346</v>
      </c>
      <c r="J56" s="122">
        <f>+'Magotteaux cons-BS'!U33</f>
        <v>1369957</v>
      </c>
      <c r="K56" s="122">
        <f>+'Magotteaux cons-BS'!V33</f>
        <v>1365485</v>
      </c>
      <c r="L56" s="122">
        <f>+'Magotteaux cons-BS'!W33</f>
        <v>1381364</v>
      </c>
      <c r="M56" s="122">
        <f>+'Magotteaux cons-BS'!X33</f>
        <v>1360559</v>
      </c>
      <c r="N56" s="122">
        <f>+'Magotteaux cons-BS'!Y33</f>
        <v>1354199</v>
      </c>
      <c r="O56" s="122">
        <f>+'Magotteaux cons-BS'!Z33</f>
        <v>1300217</v>
      </c>
      <c r="P56" s="122">
        <f>+'Magotteaux cons-BS'!AA33</f>
        <v>1295884</v>
      </c>
      <c r="Q56" s="122">
        <f>+'Magotteaux cons-BS'!AB33</f>
        <v>1291719</v>
      </c>
      <c r="R56" s="122">
        <f>+'Magotteaux cons-BS'!AC33</f>
        <v>1314450</v>
      </c>
      <c r="S56" s="122">
        <f>+'Magotteaux cons-BS'!AD33</f>
        <v>1316021</v>
      </c>
      <c r="T56" s="122">
        <f>+'Magotteaux cons-BS'!AE33</f>
        <v>1352322</v>
      </c>
      <c r="U56" s="122">
        <f>+'Magotteaux cons-BS'!AF33</f>
        <v>1347563</v>
      </c>
      <c r="V56" s="122">
        <f>+'Magotteaux cons-BS'!AG33</f>
        <v>1338314</v>
      </c>
      <c r="W56" s="122">
        <f>+'Magotteaux cons-BS'!AH33</f>
        <v>1364738</v>
      </c>
      <c r="X56" s="122">
        <f>+'Magotteaux cons-BS'!AI33</f>
        <v>1378878</v>
      </c>
      <c r="Y56" s="122">
        <f>+'Magotteaux cons-BS'!AJ33</f>
        <v>1364656</v>
      </c>
      <c r="Z56" s="122">
        <f>+'Magotteaux cons-BS'!AK33</f>
        <v>1386651</v>
      </c>
      <c r="AA56" s="122">
        <f>+'Magotteaux cons-BS'!AL33</f>
        <v>1413638</v>
      </c>
      <c r="AB56" s="122">
        <f>+'Magotteaux cons-BS'!AM33</f>
        <v>1431760</v>
      </c>
      <c r="AC56" s="122">
        <f>+'Magotteaux cons-BS'!AN33</f>
        <v>1517714</v>
      </c>
      <c r="AD56" s="122">
        <f>+'Magotteaux cons-BS'!AO33</f>
        <v>1548928</v>
      </c>
      <c r="AE56" s="122">
        <f>+'Magotteaux cons-BS'!AP33</f>
        <v>1518738</v>
      </c>
      <c r="AF56" s="122">
        <f>+'Magotteaux cons-BS'!AQ33</f>
        <v>1534782</v>
      </c>
      <c r="AG56" s="122">
        <f>+'Magotteaux cons-BS'!AR33</f>
        <v>1540365</v>
      </c>
      <c r="AH56" s="122">
        <f>+'Magotteaux cons-BS'!AS33</f>
        <v>1538623</v>
      </c>
      <c r="AI56" s="122">
        <f>+'Magotteaux cons-BS'!AT33</f>
        <v>1569828</v>
      </c>
      <c r="AJ56" s="122">
        <f>+'Magotteaux cons-BS'!AU33</f>
        <v>1586250</v>
      </c>
    </row>
    <row r="57" spans="2:36">
      <c r="B57" s="121" t="s">
        <v>295</v>
      </c>
      <c r="C57" s="122"/>
      <c r="D57" s="122"/>
      <c r="E57" s="122"/>
      <c r="F57" s="122">
        <f>+'Magotteaux cons-BS'!Q38+'Magotteaux cons-BS'!Q39</f>
        <v>14259</v>
      </c>
      <c r="G57" s="122">
        <f>+'Magotteaux cons-BS'!R38+'Magotteaux cons-BS'!R39</f>
        <v>12901</v>
      </c>
      <c r="H57" s="122">
        <f>+'Magotteaux cons-BS'!S38+'Magotteaux cons-BS'!S39</f>
        <v>15494</v>
      </c>
      <c r="I57" s="122">
        <f>+'Magotteaux cons-BS'!T38+'Magotteaux cons-BS'!T39</f>
        <v>16111</v>
      </c>
      <c r="J57" s="122">
        <f>+'Magotteaux cons-BS'!U38+'Magotteaux cons-BS'!U39</f>
        <v>14607</v>
      </c>
      <c r="K57" s="122">
        <f>+'Magotteaux cons-BS'!V38+'Magotteaux cons-BS'!V39</f>
        <v>20569</v>
      </c>
      <c r="L57" s="122">
        <f>+'Magotteaux cons-BS'!W38+'Magotteaux cons-BS'!W39</f>
        <v>15397</v>
      </c>
      <c r="M57" s="122">
        <f>+'Magotteaux cons-BS'!X38+'Magotteaux cons-BS'!X39</f>
        <v>23496</v>
      </c>
      <c r="N57" s="122">
        <f>+'Magotteaux cons-BS'!Y38+'Magotteaux cons-BS'!Y39</f>
        <v>28364</v>
      </c>
      <c r="O57" s="122">
        <f>+'Magotteaux cons-BS'!Z38+'Magotteaux cons-BS'!Z39</f>
        <v>18299</v>
      </c>
      <c r="P57" s="122">
        <f>+'Magotteaux cons-BS'!AA38+'Magotteaux cons-BS'!AA39</f>
        <v>19390</v>
      </c>
      <c r="Q57" s="122">
        <f>+'Magotteaux cons-BS'!AB38+'Magotteaux cons-BS'!AB39</f>
        <v>14982</v>
      </c>
      <c r="R57" s="122">
        <f>+'Magotteaux cons-BS'!AC38+'Magotteaux cons-BS'!AC39</f>
        <v>23857</v>
      </c>
      <c r="S57" s="122">
        <f>+'Magotteaux cons-BS'!AD38+'Magotteaux cons-BS'!AD39</f>
        <v>31355</v>
      </c>
      <c r="T57" s="122">
        <f>+'Magotteaux cons-BS'!AE38+'Magotteaux cons-BS'!AE39</f>
        <v>33369</v>
      </c>
      <c r="U57" s="122">
        <f>+'Magotteaux cons-BS'!AF38+'Magotteaux cons-BS'!AF39</f>
        <v>35430</v>
      </c>
      <c r="V57" s="122">
        <f>+'Magotteaux cons-BS'!AG38+'Magotteaux cons-BS'!AG39</f>
        <v>27535</v>
      </c>
      <c r="W57" s="122">
        <f>+'Magotteaux cons-BS'!AH38+'Magotteaux cons-BS'!AH39</f>
        <v>31166</v>
      </c>
      <c r="X57" s="122">
        <f>+'Magotteaux cons-BS'!AI38+'Magotteaux cons-BS'!AI39</f>
        <v>20615</v>
      </c>
      <c r="Y57" s="122">
        <f>+'Magotteaux cons-BS'!AJ38+'Magotteaux cons-BS'!AJ39</f>
        <v>19126</v>
      </c>
      <c r="Z57" s="122">
        <f>+'Magotteaux cons-BS'!AK38+'Magotteaux cons-BS'!AK39</f>
        <v>39632</v>
      </c>
      <c r="AA57" s="122">
        <f>+'Magotteaux cons-BS'!AL38+'Magotteaux cons-BS'!AL39</f>
        <v>20175</v>
      </c>
      <c r="AB57" s="122">
        <f>+'Magotteaux cons-BS'!AM38+'Magotteaux cons-BS'!AM39</f>
        <v>18718</v>
      </c>
      <c r="AC57" s="122">
        <f>+'Magotteaux cons-BS'!AN38+'Magotteaux cons-BS'!AN39</f>
        <v>19266</v>
      </c>
      <c r="AD57" s="122">
        <f>+'Magotteaux cons-BS'!AO38+'Magotteaux cons-BS'!AO39</f>
        <v>24888</v>
      </c>
      <c r="AE57" s="122">
        <f>+'Magotteaux cons-BS'!AP38+'Magotteaux cons-BS'!AP39</f>
        <v>28100</v>
      </c>
      <c r="AF57" s="122">
        <f>+'Magotteaux cons-BS'!AQ38+'Magotteaux cons-BS'!AQ39</f>
        <v>27684</v>
      </c>
      <c r="AG57" s="122">
        <f>+'Magotteaux cons-BS'!AR38+'Magotteaux cons-BS'!AR39</f>
        <v>18610</v>
      </c>
      <c r="AH57" s="122">
        <f>+'Magotteaux cons-BS'!AS38+'Magotteaux cons-BS'!AS39</f>
        <v>20306</v>
      </c>
      <c r="AI57" s="122">
        <f>+'Magotteaux cons-BS'!AT38+'Magotteaux cons-BS'!AT39</f>
        <v>15070</v>
      </c>
      <c r="AJ57" s="122">
        <f>+'Magotteaux cons-BS'!AU38+'Magotteaux cons-BS'!AU39</f>
        <v>16109</v>
      </c>
    </row>
    <row r="58" spans="2:36">
      <c r="B58" s="121" t="s">
        <v>296</v>
      </c>
      <c r="C58" s="122"/>
      <c r="D58" s="122"/>
      <c r="E58" s="122"/>
      <c r="F58" s="122">
        <f>+'Magotteaux cons-BS'!Q40+'Magotteaux cons-BS'!Q41</f>
        <v>150281</v>
      </c>
      <c r="G58" s="122">
        <f>+'Magotteaux cons-BS'!R40+'Magotteaux cons-BS'!R41</f>
        <v>141649</v>
      </c>
      <c r="H58" s="122">
        <f>+'Magotteaux cons-BS'!S40+'Magotteaux cons-BS'!S41</f>
        <v>150363</v>
      </c>
      <c r="I58" s="122">
        <f>+'Magotteaux cons-BS'!T40+'Magotteaux cons-BS'!T41</f>
        <v>119983</v>
      </c>
      <c r="J58" s="122">
        <f>+'Magotteaux cons-BS'!U40+'Magotteaux cons-BS'!U41</f>
        <v>146869</v>
      </c>
      <c r="K58" s="122">
        <f>+'Magotteaux cons-BS'!V40+'Magotteaux cons-BS'!V41</f>
        <v>121071</v>
      </c>
      <c r="L58" s="122">
        <f>+'Magotteaux cons-BS'!W40+'Magotteaux cons-BS'!W41</f>
        <v>134631</v>
      </c>
      <c r="M58" s="122">
        <f>+'Magotteaux cons-BS'!X40+'Magotteaux cons-BS'!X41</f>
        <v>120044</v>
      </c>
      <c r="N58" s="122">
        <f>+'Magotteaux cons-BS'!Y40+'Magotteaux cons-BS'!Y41</f>
        <v>122739</v>
      </c>
      <c r="O58" s="122">
        <f>+'Magotteaux cons-BS'!Z40+'Magotteaux cons-BS'!Z41</f>
        <v>113929</v>
      </c>
      <c r="P58" s="122">
        <f>+'Magotteaux cons-BS'!AA40+'Magotteaux cons-BS'!AA41</f>
        <v>123612</v>
      </c>
      <c r="Q58" s="122">
        <f>+'Magotteaux cons-BS'!AB40+'Magotteaux cons-BS'!AB41</f>
        <v>104664</v>
      </c>
      <c r="R58" s="122">
        <f>+'Magotteaux cons-BS'!AC40+'Magotteaux cons-BS'!AC41</f>
        <v>132995</v>
      </c>
      <c r="S58" s="122">
        <f>+'Magotteaux cons-BS'!AD40+'Magotteaux cons-BS'!AD41</f>
        <v>128845</v>
      </c>
      <c r="T58" s="122">
        <f>+'Magotteaux cons-BS'!AE40+'Magotteaux cons-BS'!AE41</f>
        <v>149871</v>
      </c>
      <c r="U58" s="122">
        <f>+'Magotteaux cons-BS'!AF40+'Magotteaux cons-BS'!AF41</f>
        <v>146889</v>
      </c>
      <c r="V58" s="122">
        <f>+'Magotteaux cons-BS'!AG40+'Magotteaux cons-BS'!AG41</f>
        <v>173444</v>
      </c>
      <c r="W58" s="122">
        <f>+'Magotteaux cons-BS'!AH40+'Magotteaux cons-BS'!AH41</f>
        <v>181752</v>
      </c>
      <c r="X58" s="122">
        <f>+'Magotteaux cons-BS'!AI40+'Magotteaux cons-BS'!AI41</f>
        <v>195049</v>
      </c>
      <c r="Y58" s="122">
        <f>+'Magotteaux cons-BS'!AJ40+'Magotteaux cons-BS'!AJ41</f>
        <v>180959</v>
      </c>
      <c r="Z58" s="122">
        <f>+'Magotteaux cons-BS'!AK40+'Magotteaux cons-BS'!AK41</f>
        <v>167608</v>
      </c>
      <c r="AA58" s="122">
        <f>+'Magotteaux cons-BS'!AL40+'Magotteaux cons-BS'!AL41</f>
        <v>198855</v>
      </c>
      <c r="AB58" s="122">
        <f>+'Magotteaux cons-BS'!AM40+'Magotteaux cons-BS'!AM41</f>
        <v>205121</v>
      </c>
      <c r="AC58" s="122">
        <f>+'Magotteaux cons-BS'!AN40+'Magotteaux cons-BS'!AN41</f>
        <v>170279</v>
      </c>
      <c r="AD58" s="122">
        <f>+'Magotteaux cons-BS'!AO40+'Magotteaux cons-BS'!AO41</f>
        <v>172778</v>
      </c>
      <c r="AE58" s="122">
        <f>+'Magotteaux cons-BS'!AP40+'Magotteaux cons-BS'!AP41</f>
        <v>169502</v>
      </c>
      <c r="AF58" s="122">
        <f>+'Magotteaux cons-BS'!AQ40+'Magotteaux cons-BS'!AQ41</f>
        <v>172643</v>
      </c>
      <c r="AG58" s="122">
        <f>+'Magotteaux cons-BS'!AR40+'Magotteaux cons-BS'!AR41</f>
        <v>174557</v>
      </c>
      <c r="AH58" s="122">
        <f>+'Magotteaux cons-BS'!AS40+'Magotteaux cons-BS'!AS41</f>
        <v>181929</v>
      </c>
      <c r="AI58" s="122">
        <f>+'Magotteaux cons-BS'!AT40+'Magotteaux cons-BS'!AT41</f>
        <v>173751</v>
      </c>
      <c r="AJ58" s="122">
        <f>+'Magotteaux cons-BS'!AU40+'Magotteaux cons-BS'!AU41</f>
        <v>181647</v>
      </c>
    </row>
    <row r="59" spans="2:36">
      <c r="B59" s="121" t="s">
        <v>297</v>
      </c>
      <c r="C59" s="122"/>
      <c r="D59" s="122"/>
      <c r="E59" s="122"/>
      <c r="F59" s="122">
        <f>+F60-F58-F57</f>
        <v>21430</v>
      </c>
      <c r="G59" s="122">
        <f t="shared" ref="G59:AE59" si="52">+G60-G58-G57</f>
        <v>24571</v>
      </c>
      <c r="H59" s="122">
        <f t="shared" si="52"/>
        <v>22845</v>
      </c>
      <c r="I59" s="122">
        <f t="shared" si="52"/>
        <v>22651</v>
      </c>
      <c r="J59" s="122">
        <f t="shared" si="52"/>
        <v>22670</v>
      </c>
      <c r="K59" s="122">
        <f t="shared" si="52"/>
        <v>24505</v>
      </c>
      <c r="L59" s="122">
        <f t="shared" si="52"/>
        <v>21076</v>
      </c>
      <c r="M59" s="122">
        <f t="shared" si="52"/>
        <v>23460</v>
      </c>
      <c r="N59" s="122">
        <f t="shared" si="52"/>
        <v>26707</v>
      </c>
      <c r="O59" s="122">
        <f t="shared" si="52"/>
        <v>25918</v>
      </c>
      <c r="P59" s="122">
        <f t="shared" si="52"/>
        <v>29133</v>
      </c>
      <c r="Q59" s="122">
        <f t="shared" si="52"/>
        <v>27860</v>
      </c>
      <c r="R59" s="122">
        <f t="shared" si="52"/>
        <v>29535</v>
      </c>
      <c r="S59" s="122">
        <f t="shared" si="52"/>
        <v>29253</v>
      </c>
      <c r="T59" s="122">
        <f t="shared" si="52"/>
        <v>28207</v>
      </c>
      <c r="U59" s="122">
        <f t="shared" si="52"/>
        <v>26110</v>
      </c>
      <c r="V59" s="122">
        <f t="shared" si="52"/>
        <v>25223</v>
      </c>
      <c r="W59" s="122">
        <f t="shared" si="52"/>
        <v>27149</v>
      </c>
      <c r="X59" s="122">
        <f t="shared" si="52"/>
        <v>29306</v>
      </c>
      <c r="Y59" s="122">
        <f t="shared" si="52"/>
        <v>32619</v>
      </c>
      <c r="Z59" s="122">
        <f t="shared" si="52"/>
        <v>46108</v>
      </c>
      <c r="AA59" s="122">
        <f t="shared" si="52"/>
        <v>42732</v>
      </c>
      <c r="AB59" s="122">
        <f t="shared" si="52"/>
        <v>44815</v>
      </c>
      <c r="AC59" s="122">
        <f t="shared" si="52"/>
        <v>46058</v>
      </c>
      <c r="AD59" s="122">
        <f t="shared" si="52"/>
        <v>40558</v>
      </c>
      <c r="AE59" s="122">
        <f t="shared" si="52"/>
        <v>39029</v>
      </c>
      <c r="AF59" s="122">
        <f t="shared" ref="AF59:AI59" si="53">+AF60-AF58-AF57</f>
        <v>35280</v>
      </c>
      <c r="AG59" s="122">
        <f t="shared" si="53"/>
        <v>32944</v>
      </c>
      <c r="AH59" s="122">
        <f t="shared" si="53"/>
        <v>38871</v>
      </c>
      <c r="AI59" s="122">
        <f t="shared" si="53"/>
        <v>34184</v>
      </c>
      <c r="AJ59" s="122">
        <f t="shared" ref="AJ59" si="54">+AJ60-AJ58-AJ57</f>
        <v>33395</v>
      </c>
    </row>
    <row r="60" spans="2:36">
      <c r="B60" s="121" t="s">
        <v>298</v>
      </c>
      <c r="C60" s="122"/>
      <c r="D60" s="122"/>
      <c r="E60" s="122"/>
      <c r="F60" s="122">
        <f>+'Magotteaux cons-BS'!Q48</f>
        <v>185970</v>
      </c>
      <c r="G60" s="122">
        <f>+'Magotteaux cons-BS'!R48</f>
        <v>179121</v>
      </c>
      <c r="H60" s="122">
        <f>+'Magotteaux cons-BS'!S48</f>
        <v>188702</v>
      </c>
      <c r="I60" s="122">
        <f>+'Magotteaux cons-BS'!T48</f>
        <v>158745</v>
      </c>
      <c r="J60" s="122">
        <f>+'Magotteaux cons-BS'!U48</f>
        <v>184146</v>
      </c>
      <c r="K60" s="122">
        <f>+'Magotteaux cons-BS'!V48</f>
        <v>166145</v>
      </c>
      <c r="L60" s="122">
        <f>+'Magotteaux cons-BS'!W48</f>
        <v>171104</v>
      </c>
      <c r="M60" s="122">
        <f>+'Magotteaux cons-BS'!X48</f>
        <v>167000</v>
      </c>
      <c r="N60" s="122">
        <f>+'Magotteaux cons-BS'!Y48</f>
        <v>177810</v>
      </c>
      <c r="O60" s="122">
        <f>+'Magotteaux cons-BS'!Z48</f>
        <v>158146</v>
      </c>
      <c r="P60" s="122">
        <f>+'Magotteaux cons-BS'!AA48</f>
        <v>172135</v>
      </c>
      <c r="Q60" s="122">
        <f>+'Magotteaux cons-BS'!AB48</f>
        <v>147506</v>
      </c>
      <c r="R60" s="122">
        <f>+'Magotteaux cons-BS'!AC48</f>
        <v>186387</v>
      </c>
      <c r="S60" s="122">
        <f>+'Magotteaux cons-BS'!AD48</f>
        <v>189453</v>
      </c>
      <c r="T60" s="122">
        <f>+'Magotteaux cons-BS'!AE48</f>
        <v>211447</v>
      </c>
      <c r="U60" s="122">
        <f>+'Magotteaux cons-BS'!AF48</f>
        <v>208429</v>
      </c>
      <c r="V60" s="122">
        <f>+'Magotteaux cons-BS'!AG48</f>
        <v>226202</v>
      </c>
      <c r="W60" s="122">
        <f>+'Magotteaux cons-BS'!AH48</f>
        <v>240067</v>
      </c>
      <c r="X60" s="122">
        <f>+'Magotteaux cons-BS'!AI48</f>
        <v>244970</v>
      </c>
      <c r="Y60" s="122">
        <f>+'Magotteaux cons-BS'!AJ48</f>
        <v>232704</v>
      </c>
      <c r="Z60" s="122">
        <f>+'Magotteaux cons-BS'!AK48</f>
        <v>253348</v>
      </c>
      <c r="AA60" s="122">
        <f>+'Magotteaux cons-BS'!AL48</f>
        <v>261762</v>
      </c>
      <c r="AB60" s="122">
        <f>+'Magotteaux cons-BS'!AM48</f>
        <v>268654</v>
      </c>
      <c r="AC60" s="122">
        <f>+'Magotteaux cons-BS'!AN48</f>
        <v>235603</v>
      </c>
      <c r="AD60" s="122">
        <f>+'Magotteaux cons-BS'!AO48</f>
        <v>238224</v>
      </c>
      <c r="AE60" s="122">
        <f>+'Magotteaux cons-BS'!AP48</f>
        <v>236631</v>
      </c>
      <c r="AF60" s="122">
        <f>+'Magotteaux cons-BS'!AQ48</f>
        <v>235607</v>
      </c>
      <c r="AG60" s="122">
        <f>+'Magotteaux cons-BS'!AR48</f>
        <v>226111</v>
      </c>
      <c r="AH60" s="122">
        <f>+'Magotteaux cons-BS'!AS48</f>
        <v>241106</v>
      </c>
      <c r="AI60" s="122">
        <f>+'Magotteaux cons-BS'!AT48</f>
        <v>223005</v>
      </c>
      <c r="AJ60" s="122">
        <f>+'Magotteaux cons-BS'!AU48</f>
        <v>231151</v>
      </c>
    </row>
    <row r="61" spans="2:36">
      <c r="B61" s="121" t="s">
        <v>299</v>
      </c>
      <c r="C61" s="122"/>
      <c r="D61" s="122"/>
      <c r="E61" s="122"/>
      <c r="F61" s="122">
        <f>+'Magotteaux cons-BS'!Q50+'Magotteaux cons-BS'!Q51</f>
        <v>227486</v>
      </c>
      <c r="G61" s="122">
        <f>+'Magotteaux cons-BS'!R50+'Magotteaux cons-BS'!R51</f>
        <v>243747</v>
      </c>
      <c r="H61" s="122">
        <f>+'Magotteaux cons-BS'!S50+'Magotteaux cons-BS'!S51</f>
        <v>226466</v>
      </c>
      <c r="I61" s="122">
        <f>+'Magotteaux cons-BS'!T50+'Magotteaux cons-BS'!T51</f>
        <v>267172</v>
      </c>
      <c r="J61" s="122">
        <f>+'Magotteaux cons-BS'!U50+'Magotteaux cons-BS'!U51</f>
        <v>263919</v>
      </c>
      <c r="K61" s="122">
        <f>+'Magotteaux cons-BS'!V50+'Magotteaux cons-BS'!V51</f>
        <v>278948</v>
      </c>
      <c r="L61" s="122">
        <f>+'Magotteaux cons-BS'!W50+'Magotteaux cons-BS'!W51</f>
        <v>283908</v>
      </c>
      <c r="M61" s="122">
        <f>+'Magotteaux cons-BS'!X50+'Magotteaux cons-BS'!X51</f>
        <v>265318</v>
      </c>
      <c r="N61" s="122">
        <f>+'Magotteaux cons-BS'!Y50+'Magotteaux cons-BS'!Y51</f>
        <v>248778</v>
      </c>
      <c r="O61" s="122">
        <f>+'Magotteaux cons-BS'!Z50+'Magotteaux cons-BS'!Z51</f>
        <v>243468</v>
      </c>
      <c r="P61" s="122">
        <f>+'Magotteaux cons-BS'!AA50+'Magotteaux cons-BS'!AA51</f>
        <v>217738</v>
      </c>
      <c r="Q61" s="122">
        <f>+'Magotteaux cons-BS'!AB50+'Magotteaux cons-BS'!AB51</f>
        <v>243440</v>
      </c>
      <c r="R61" s="122">
        <f>+'Magotteaux cons-BS'!AC50+'Magotteaux cons-BS'!AC51</f>
        <v>209182</v>
      </c>
      <c r="S61" s="122">
        <f>+'Magotteaux cons-BS'!AD50+'Magotteaux cons-BS'!AD51</f>
        <v>209390</v>
      </c>
      <c r="T61" s="122">
        <f>+'Magotteaux cons-BS'!AE50+'Magotteaux cons-BS'!AE51</f>
        <v>213640</v>
      </c>
      <c r="U61" s="122">
        <f>+'Magotteaux cons-BS'!AF50+'Magotteaux cons-BS'!AF51</f>
        <v>223445</v>
      </c>
      <c r="V61" s="122">
        <f>+'Magotteaux cons-BS'!AG50+'Magotteaux cons-BS'!AG51</f>
        <v>208302</v>
      </c>
      <c r="W61" s="122">
        <f>+'Magotteaux cons-BS'!AH50+'Magotteaux cons-BS'!AH51</f>
        <v>199741</v>
      </c>
      <c r="X61" s="122">
        <f>+'Magotteaux cons-BS'!AI50+'Magotteaux cons-BS'!AI51</f>
        <v>194409</v>
      </c>
      <c r="Y61" s="122">
        <f>+'Magotteaux cons-BS'!AJ50+'Magotteaux cons-BS'!AJ51</f>
        <v>189708</v>
      </c>
      <c r="Z61" s="122">
        <f>+'Magotteaux cons-BS'!AK50+'Magotteaux cons-BS'!AK51</f>
        <v>183745</v>
      </c>
      <c r="AA61" s="122">
        <f>+'Magotteaux cons-BS'!AL50+'Magotteaux cons-BS'!AL51</f>
        <v>176781</v>
      </c>
      <c r="AB61" s="122">
        <f>+'Magotteaux cons-BS'!AM50+'Magotteaux cons-BS'!AM51</f>
        <v>197524</v>
      </c>
      <c r="AC61" s="122">
        <f>+'Magotteaux cons-BS'!AN50+'Magotteaux cons-BS'!AN51</f>
        <v>255586</v>
      </c>
      <c r="AD61" s="122">
        <f>+'Magotteaux cons-BS'!AO50+'Magotteaux cons-BS'!AO51</f>
        <v>267718</v>
      </c>
      <c r="AE61" s="122">
        <f>+'Magotteaux cons-BS'!AP50+'Magotteaux cons-BS'!AP51</f>
        <v>237399</v>
      </c>
      <c r="AF61" s="122">
        <f>+'Magotteaux cons-BS'!AQ50+'Magotteaux cons-BS'!AQ51</f>
        <v>258670</v>
      </c>
      <c r="AG61" s="122">
        <f>+'Magotteaux cons-BS'!AR50+'Magotteaux cons-BS'!AR51</f>
        <v>286987</v>
      </c>
      <c r="AH61" s="122">
        <f>+'Magotteaux cons-BS'!AS50+'Magotteaux cons-BS'!AS51</f>
        <v>272323</v>
      </c>
      <c r="AI61" s="122">
        <f>+'Magotteaux cons-BS'!AT50+'Magotteaux cons-BS'!AT51</f>
        <v>310006</v>
      </c>
      <c r="AJ61" s="122">
        <f>+'Magotteaux cons-BS'!AU50+'Magotteaux cons-BS'!AU51</f>
        <v>321442</v>
      </c>
    </row>
    <row r="62" spans="2:36">
      <c r="B62" s="121" t="s">
        <v>300</v>
      </c>
      <c r="C62" s="122"/>
      <c r="D62" s="122"/>
      <c r="E62" s="122"/>
      <c r="F62" s="122">
        <f>+F63-F61</f>
        <v>164994</v>
      </c>
      <c r="G62" s="122">
        <f t="shared" ref="G62:AE62" si="55">+G63-G61</f>
        <v>182942</v>
      </c>
      <c r="H62" s="122">
        <f t="shared" si="55"/>
        <v>179539</v>
      </c>
      <c r="I62" s="122">
        <f t="shared" si="55"/>
        <v>160624</v>
      </c>
      <c r="J62" s="122">
        <f t="shared" si="55"/>
        <v>162047</v>
      </c>
      <c r="K62" s="122">
        <f t="shared" si="55"/>
        <v>162255</v>
      </c>
      <c r="L62" s="122">
        <f t="shared" si="55"/>
        <v>162532</v>
      </c>
      <c r="M62" s="122">
        <f t="shared" si="55"/>
        <v>159855</v>
      </c>
      <c r="N62" s="122">
        <f t="shared" si="55"/>
        <v>160127</v>
      </c>
      <c r="O62" s="122">
        <f t="shared" si="55"/>
        <v>157740</v>
      </c>
      <c r="P62" s="122">
        <f t="shared" si="55"/>
        <v>157615</v>
      </c>
      <c r="Q62" s="122">
        <f t="shared" si="55"/>
        <v>157441</v>
      </c>
      <c r="R62" s="122">
        <f t="shared" si="55"/>
        <v>158575</v>
      </c>
      <c r="S62" s="122">
        <f t="shared" si="55"/>
        <v>156920</v>
      </c>
      <c r="T62" s="122">
        <f t="shared" si="55"/>
        <v>157502</v>
      </c>
      <c r="U62" s="122">
        <f t="shared" si="55"/>
        <v>150308</v>
      </c>
      <c r="V62" s="122">
        <f t="shared" si="55"/>
        <v>148836</v>
      </c>
      <c r="W62" s="122">
        <f t="shared" si="55"/>
        <v>148588</v>
      </c>
      <c r="X62" s="122">
        <f t="shared" si="55"/>
        <v>149406</v>
      </c>
      <c r="Y62" s="122">
        <f t="shared" si="55"/>
        <v>146605</v>
      </c>
      <c r="Z62" s="122">
        <f t="shared" si="55"/>
        <v>144509</v>
      </c>
      <c r="AA62" s="122">
        <f t="shared" si="55"/>
        <v>145664</v>
      </c>
      <c r="AB62" s="122">
        <f t="shared" si="55"/>
        <v>145016</v>
      </c>
      <c r="AC62" s="122">
        <f t="shared" si="55"/>
        <v>145654</v>
      </c>
      <c r="AD62" s="122">
        <f t="shared" si="55"/>
        <v>149086</v>
      </c>
      <c r="AE62" s="122">
        <f t="shared" si="55"/>
        <v>147653</v>
      </c>
      <c r="AF62" s="122">
        <f t="shared" ref="AF62:AI62" si="56">+AF63-AF61</f>
        <v>174001</v>
      </c>
      <c r="AG62" s="122">
        <f t="shared" si="56"/>
        <v>167437</v>
      </c>
      <c r="AH62" s="122">
        <f t="shared" si="56"/>
        <v>170126</v>
      </c>
      <c r="AI62" s="122">
        <f t="shared" si="56"/>
        <v>169922</v>
      </c>
      <c r="AJ62" s="122">
        <f t="shared" ref="AJ62" si="57">+AJ63-AJ61</f>
        <v>170233</v>
      </c>
    </row>
    <row r="63" spans="2:36">
      <c r="B63" s="121" t="s">
        <v>301</v>
      </c>
      <c r="C63" s="122"/>
      <c r="D63" s="122"/>
      <c r="E63" s="122"/>
      <c r="F63" s="122">
        <f>+'Magotteaux cons-BS'!Q59</f>
        <v>392480</v>
      </c>
      <c r="G63" s="122">
        <f>+'Magotteaux cons-BS'!R59</f>
        <v>426689</v>
      </c>
      <c r="H63" s="122">
        <f>+'Magotteaux cons-BS'!S59</f>
        <v>406005</v>
      </c>
      <c r="I63" s="122">
        <f>+'Magotteaux cons-BS'!T59</f>
        <v>427796</v>
      </c>
      <c r="J63" s="122">
        <f>+'Magotteaux cons-BS'!U59</f>
        <v>425966</v>
      </c>
      <c r="K63" s="122">
        <f>+'Magotteaux cons-BS'!V59</f>
        <v>441203</v>
      </c>
      <c r="L63" s="122">
        <f>+'Magotteaux cons-BS'!W59</f>
        <v>446440</v>
      </c>
      <c r="M63" s="122">
        <f>+'Magotteaux cons-BS'!X59</f>
        <v>425173</v>
      </c>
      <c r="N63" s="122">
        <f>+'Magotteaux cons-BS'!Y59</f>
        <v>408905</v>
      </c>
      <c r="O63" s="122">
        <f>+'Magotteaux cons-BS'!Z59</f>
        <v>401208</v>
      </c>
      <c r="P63" s="122">
        <f>+'Magotteaux cons-BS'!AA59</f>
        <v>375353</v>
      </c>
      <c r="Q63" s="122">
        <f>+'Magotteaux cons-BS'!AB59</f>
        <v>400881</v>
      </c>
      <c r="R63" s="122">
        <f>+'Magotteaux cons-BS'!AC59</f>
        <v>367757</v>
      </c>
      <c r="S63" s="122">
        <f>+'Magotteaux cons-BS'!AD59</f>
        <v>366310</v>
      </c>
      <c r="T63" s="122">
        <f>+'Magotteaux cons-BS'!AE59</f>
        <v>371142</v>
      </c>
      <c r="U63" s="122">
        <f>+'Magotteaux cons-BS'!AF59</f>
        <v>373753</v>
      </c>
      <c r="V63" s="122">
        <f>+'Magotteaux cons-BS'!AG59</f>
        <v>357138</v>
      </c>
      <c r="W63" s="122">
        <f>+'Magotteaux cons-BS'!AH59</f>
        <v>348329</v>
      </c>
      <c r="X63" s="122">
        <f>+'Magotteaux cons-BS'!AI59</f>
        <v>343815</v>
      </c>
      <c r="Y63" s="122">
        <f>+'Magotteaux cons-BS'!AJ59</f>
        <v>336313</v>
      </c>
      <c r="Z63" s="122">
        <f>+'Magotteaux cons-BS'!AK59</f>
        <v>328254</v>
      </c>
      <c r="AA63" s="122">
        <f>+'Magotteaux cons-BS'!AL59</f>
        <v>322445</v>
      </c>
      <c r="AB63" s="122">
        <f>+'Magotteaux cons-BS'!AM59</f>
        <v>342540</v>
      </c>
      <c r="AC63" s="122">
        <f>+'Magotteaux cons-BS'!AN59</f>
        <v>401240</v>
      </c>
      <c r="AD63" s="122">
        <f>+'Magotteaux cons-BS'!AO59</f>
        <v>416804</v>
      </c>
      <c r="AE63" s="122">
        <f>+'Magotteaux cons-BS'!AP59</f>
        <v>385052</v>
      </c>
      <c r="AF63" s="122">
        <f>+'Magotteaux cons-BS'!AQ59</f>
        <v>432671</v>
      </c>
      <c r="AG63" s="122">
        <f>+'Magotteaux cons-BS'!AR59</f>
        <v>454424</v>
      </c>
      <c r="AH63" s="122">
        <f>+'Magotteaux cons-BS'!AS59</f>
        <v>442449</v>
      </c>
      <c r="AI63" s="122">
        <f>+'Magotteaux cons-BS'!AT59</f>
        <v>479928</v>
      </c>
      <c r="AJ63" s="122">
        <f>+'Magotteaux cons-BS'!AU59</f>
        <v>491675</v>
      </c>
    </row>
    <row r="64" spans="2:36">
      <c r="B64" s="121" t="s">
        <v>302</v>
      </c>
      <c r="C64" s="122"/>
      <c r="D64" s="122"/>
      <c r="E64" s="122"/>
      <c r="F64" s="122">
        <f>+'Magotteaux cons-BS'!Q60</f>
        <v>578450</v>
      </c>
      <c r="G64" s="122">
        <f>+'Magotteaux cons-BS'!R60</f>
        <v>605810</v>
      </c>
      <c r="H64" s="122">
        <f>+'Magotteaux cons-BS'!S60</f>
        <v>594707</v>
      </c>
      <c r="I64" s="122">
        <f>+'Magotteaux cons-BS'!T60</f>
        <v>586541</v>
      </c>
      <c r="J64" s="122">
        <f>+'Magotteaux cons-BS'!U60</f>
        <v>610112</v>
      </c>
      <c r="K64" s="122">
        <f>+'Magotteaux cons-BS'!V60</f>
        <v>607348</v>
      </c>
      <c r="L64" s="122">
        <f>+'Magotteaux cons-BS'!W60</f>
        <v>617544</v>
      </c>
      <c r="M64" s="122">
        <f>+'Magotteaux cons-BS'!X60</f>
        <v>592173</v>
      </c>
      <c r="N64" s="122">
        <f>+'Magotteaux cons-BS'!Y60</f>
        <v>586715</v>
      </c>
      <c r="O64" s="122">
        <f>+'Magotteaux cons-BS'!Z60</f>
        <v>559354</v>
      </c>
      <c r="P64" s="122">
        <f>+'Magotteaux cons-BS'!AA60</f>
        <v>547488</v>
      </c>
      <c r="Q64" s="122">
        <f>+'Magotteaux cons-BS'!AB60</f>
        <v>548387</v>
      </c>
      <c r="R64" s="122">
        <f>+'Magotteaux cons-BS'!AC60</f>
        <v>554144</v>
      </c>
      <c r="S64" s="122">
        <f>+'Magotteaux cons-BS'!AD60</f>
        <v>555763</v>
      </c>
      <c r="T64" s="122">
        <f>+'Magotteaux cons-BS'!AE60</f>
        <v>582589</v>
      </c>
      <c r="U64" s="122">
        <f>+'Magotteaux cons-BS'!AF60</f>
        <v>582182</v>
      </c>
      <c r="V64" s="122">
        <f>+'Magotteaux cons-BS'!AG60</f>
        <v>583340</v>
      </c>
      <c r="W64" s="122">
        <f>+'Magotteaux cons-BS'!AH60</f>
        <v>588396</v>
      </c>
      <c r="X64" s="122">
        <f>+'Magotteaux cons-BS'!AI60</f>
        <v>588785</v>
      </c>
      <c r="Y64" s="122">
        <f>+'Magotteaux cons-BS'!AJ60</f>
        <v>569017</v>
      </c>
      <c r="Z64" s="122">
        <f>+'Magotteaux cons-BS'!AK60</f>
        <v>581602</v>
      </c>
      <c r="AA64" s="122">
        <f>+'Magotteaux cons-BS'!AL60</f>
        <v>584207</v>
      </c>
      <c r="AB64" s="122">
        <f>+'Magotteaux cons-BS'!AM60</f>
        <v>611194</v>
      </c>
      <c r="AC64" s="122">
        <f>+'Magotteaux cons-BS'!AN60</f>
        <v>636843</v>
      </c>
      <c r="AD64" s="122">
        <f>+'Magotteaux cons-BS'!AO60</f>
        <v>655028</v>
      </c>
      <c r="AE64" s="122">
        <f>+'Magotteaux cons-BS'!AP60</f>
        <v>621683</v>
      </c>
      <c r="AF64" s="122">
        <f>+'Magotteaux cons-BS'!AQ60</f>
        <v>668278</v>
      </c>
      <c r="AG64" s="122">
        <f>+'Magotteaux cons-BS'!AR60</f>
        <v>680535</v>
      </c>
      <c r="AH64" s="122">
        <f>+'Magotteaux cons-BS'!AS60</f>
        <v>683555</v>
      </c>
      <c r="AI64" s="122">
        <f>+'Magotteaux cons-BS'!AT60</f>
        <v>702933</v>
      </c>
      <c r="AJ64" s="122">
        <f>+'Magotteaux cons-BS'!AU60</f>
        <v>722826</v>
      </c>
    </row>
    <row r="65" spans="2:36">
      <c r="B65" s="121" t="s">
        <v>303</v>
      </c>
      <c r="C65" s="122"/>
      <c r="D65" s="122"/>
      <c r="E65" s="122"/>
      <c r="F65" s="122">
        <f>+'Magotteaux cons-BS'!Q68</f>
        <v>682764</v>
      </c>
      <c r="G65" s="122">
        <f>+'Magotteaux cons-BS'!R68</f>
        <v>674048</v>
      </c>
      <c r="H65" s="122">
        <f>+'Magotteaux cons-BS'!S68</f>
        <v>667911</v>
      </c>
      <c r="I65" s="122">
        <f>+'Magotteaux cons-BS'!T68</f>
        <v>681194</v>
      </c>
      <c r="J65" s="122">
        <f>+'Magotteaux cons-BS'!U68</f>
        <v>690107</v>
      </c>
      <c r="K65" s="122">
        <f>+'Magotteaux cons-BS'!V68</f>
        <v>688533</v>
      </c>
      <c r="L65" s="122">
        <f>+'Magotteaux cons-BS'!W68</f>
        <v>693652</v>
      </c>
      <c r="M65" s="122">
        <f>+'Magotteaux cons-BS'!X68</f>
        <v>697701</v>
      </c>
      <c r="N65" s="122">
        <f>+'Magotteaux cons-BS'!Y68</f>
        <v>697051</v>
      </c>
      <c r="O65" s="122">
        <f>+'Magotteaux cons-BS'!Z68</f>
        <v>673061</v>
      </c>
      <c r="P65" s="122">
        <f>+'Magotteaux cons-BS'!AA68</f>
        <v>679860</v>
      </c>
      <c r="Q65" s="122">
        <f>+'Magotteaux cons-BS'!AB68</f>
        <v>675345</v>
      </c>
      <c r="R65" s="122">
        <f>+'Magotteaux cons-BS'!AC68</f>
        <v>690666</v>
      </c>
      <c r="S65" s="122">
        <f>+'Magotteaux cons-BS'!AD68</f>
        <v>690611</v>
      </c>
      <c r="T65" s="122">
        <f>+'Magotteaux cons-BS'!AE68</f>
        <v>699128</v>
      </c>
      <c r="U65" s="122">
        <f>+'Magotteaux cons-BS'!AF68</f>
        <v>695209</v>
      </c>
      <c r="V65" s="122">
        <f>+'Magotteaux cons-BS'!AG68</f>
        <v>683833</v>
      </c>
      <c r="W65" s="122">
        <f>+'Magotteaux cons-BS'!AH68</f>
        <v>703041</v>
      </c>
      <c r="X65" s="122">
        <f>+'Magotteaux cons-BS'!AI68</f>
        <v>715380</v>
      </c>
      <c r="Y65" s="122">
        <f>+'Magotteaux cons-BS'!AJ68</f>
        <v>720287</v>
      </c>
      <c r="Z65" s="122">
        <f>+'Magotteaux cons-BS'!AK68</f>
        <v>729157</v>
      </c>
      <c r="AA65" s="122">
        <f>+'Magotteaux cons-BS'!AL68</f>
        <v>744483</v>
      </c>
      <c r="AB65" s="122">
        <f>+'Magotteaux cons-BS'!AM68</f>
        <v>736416</v>
      </c>
      <c r="AC65" s="122">
        <f>+'Magotteaux cons-BS'!AN68</f>
        <v>742967</v>
      </c>
      <c r="AD65" s="122">
        <f>+'Magotteaux cons-BS'!AO68</f>
        <v>757496</v>
      </c>
      <c r="AE65" s="122">
        <f>+'Magotteaux cons-BS'!AP68</f>
        <v>760323</v>
      </c>
      <c r="AF65" s="122">
        <f>+'Magotteaux cons-BS'!AQ68</f>
        <v>733630</v>
      </c>
      <c r="AG65" s="122">
        <f>+'Magotteaux cons-BS'!AR68</f>
        <v>741681</v>
      </c>
      <c r="AH65" s="122">
        <f>+'Magotteaux cons-BS'!AS68</f>
        <v>737797</v>
      </c>
      <c r="AI65" s="122">
        <f>+'Magotteaux cons-BS'!AT68</f>
        <v>748649</v>
      </c>
      <c r="AJ65" s="122">
        <f>+'Magotteaux cons-BS'!AU68</f>
        <v>744664</v>
      </c>
    </row>
    <row r="66" spans="2:36">
      <c r="B66" s="121" t="s">
        <v>270</v>
      </c>
      <c r="C66" s="122"/>
      <c r="D66" s="122"/>
      <c r="E66" s="122"/>
      <c r="F66" s="122">
        <f>+'Magotteaux cons-BS'!Q69</f>
        <v>70695</v>
      </c>
      <c r="G66" s="122">
        <f>+'Magotteaux cons-BS'!R69</f>
        <v>69597</v>
      </c>
      <c r="H66" s="122">
        <f>+'Magotteaux cons-BS'!S69</f>
        <v>68870</v>
      </c>
      <c r="I66" s="122">
        <f>+'Magotteaux cons-BS'!T69</f>
        <v>70611</v>
      </c>
      <c r="J66" s="122">
        <f>+'Magotteaux cons-BS'!U69</f>
        <v>69738</v>
      </c>
      <c r="K66" s="122">
        <f>+'Magotteaux cons-BS'!V69</f>
        <v>69604</v>
      </c>
      <c r="L66" s="122">
        <f>+'Magotteaux cons-BS'!W69</f>
        <v>70168</v>
      </c>
      <c r="M66" s="122">
        <f>+'Magotteaux cons-BS'!X69</f>
        <v>70685</v>
      </c>
      <c r="N66" s="122">
        <f>+'Magotteaux cons-BS'!Y69</f>
        <v>70433</v>
      </c>
      <c r="O66" s="122">
        <f>+'Magotteaux cons-BS'!Z69</f>
        <v>67802</v>
      </c>
      <c r="P66" s="122">
        <f>+'Magotteaux cons-BS'!AA69</f>
        <v>68536</v>
      </c>
      <c r="Q66" s="122">
        <f>+'Magotteaux cons-BS'!AB69</f>
        <v>67987</v>
      </c>
      <c r="R66" s="122">
        <f>+'Magotteaux cons-BS'!AC69</f>
        <v>69640</v>
      </c>
      <c r="S66" s="122">
        <f>+'Magotteaux cons-BS'!AD69</f>
        <v>69647</v>
      </c>
      <c r="T66" s="122">
        <f>+'Magotteaux cons-BS'!AE69</f>
        <v>70605</v>
      </c>
      <c r="U66" s="122">
        <f>+'Magotteaux cons-BS'!AF69</f>
        <v>70172</v>
      </c>
      <c r="V66" s="122">
        <f>+'Magotteaux cons-BS'!AG69</f>
        <v>71141</v>
      </c>
      <c r="W66" s="122">
        <f>+'Magotteaux cons-BS'!AH69</f>
        <v>73301</v>
      </c>
      <c r="X66" s="122">
        <f>+'Magotteaux cons-BS'!AI69</f>
        <v>74713</v>
      </c>
      <c r="Y66" s="122">
        <f>+'Magotteaux cons-BS'!AJ69</f>
        <v>75352</v>
      </c>
      <c r="Z66" s="122">
        <f>+'Magotteaux cons-BS'!AK69</f>
        <v>75892</v>
      </c>
      <c r="AA66" s="122">
        <f>+'Magotteaux cons-BS'!AL69</f>
        <v>84948</v>
      </c>
      <c r="AB66" s="122">
        <f>+'Magotteaux cons-BS'!AM69</f>
        <v>84150</v>
      </c>
      <c r="AC66" s="122">
        <f>+'Magotteaux cons-BS'!AN69</f>
        <v>137904</v>
      </c>
      <c r="AD66" s="122">
        <f>+'Magotteaux cons-BS'!AO69</f>
        <v>136404</v>
      </c>
      <c r="AE66" s="122">
        <f>+'Magotteaux cons-BS'!AP69</f>
        <v>136732</v>
      </c>
      <c r="AF66" s="122">
        <f>+'Magotteaux cons-BS'!AQ69</f>
        <v>132874</v>
      </c>
      <c r="AG66" s="122">
        <f>+'Magotteaux cons-BS'!AR69</f>
        <v>118149</v>
      </c>
      <c r="AH66" s="122">
        <f>+'Magotteaux cons-BS'!AS69</f>
        <v>117271</v>
      </c>
      <c r="AI66" s="122">
        <f>+'Magotteaux cons-BS'!AT69</f>
        <v>118246</v>
      </c>
      <c r="AJ66" s="122">
        <f>+'Magotteaux cons-BS'!AU69</f>
        <v>118760</v>
      </c>
    </row>
    <row r="67" spans="2:36">
      <c r="B67" s="123" t="s">
        <v>304</v>
      </c>
      <c r="C67" s="124"/>
      <c r="D67" s="124"/>
      <c r="E67" s="124"/>
      <c r="F67" s="124">
        <f>+'Magotteaux cons-BS'!Q70</f>
        <v>753459</v>
      </c>
      <c r="G67" s="124">
        <f>+'Magotteaux cons-BS'!R70</f>
        <v>743645</v>
      </c>
      <c r="H67" s="124">
        <f>+'Magotteaux cons-BS'!S70</f>
        <v>736781</v>
      </c>
      <c r="I67" s="124">
        <f>+'Magotteaux cons-BS'!T70</f>
        <v>751805</v>
      </c>
      <c r="J67" s="124">
        <f>+'Magotteaux cons-BS'!U70</f>
        <v>759845</v>
      </c>
      <c r="K67" s="124">
        <f>+'Magotteaux cons-BS'!V70</f>
        <v>758137</v>
      </c>
      <c r="L67" s="124">
        <f>+'Magotteaux cons-BS'!W70</f>
        <v>763820</v>
      </c>
      <c r="M67" s="124">
        <f>+'Magotteaux cons-BS'!X70</f>
        <v>768386</v>
      </c>
      <c r="N67" s="124">
        <f>+'Magotteaux cons-BS'!Y70</f>
        <v>767484</v>
      </c>
      <c r="O67" s="124">
        <f>+'Magotteaux cons-BS'!Z70</f>
        <v>740863</v>
      </c>
      <c r="P67" s="124">
        <f>+'Magotteaux cons-BS'!AA70</f>
        <v>748396</v>
      </c>
      <c r="Q67" s="124">
        <f>+'Magotteaux cons-BS'!AB70</f>
        <v>743332</v>
      </c>
      <c r="R67" s="124">
        <f>+'Magotteaux cons-BS'!AC70</f>
        <v>760306</v>
      </c>
      <c r="S67" s="124">
        <f>+'Magotteaux cons-BS'!AD70</f>
        <v>760258</v>
      </c>
      <c r="T67" s="124">
        <f>+'Magotteaux cons-BS'!AE70</f>
        <v>769733</v>
      </c>
      <c r="U67" s="124">
        <f>+'Magotteaux cons-BS'!AF70</f>
        <v>765381</v>
      </c>
      <c r="V67" s="124">
        <f>+'Magotteaux cons-BS'!AG70</f>
        <v>754974</v>
      </c>
      <c r="W67" s="124">
        <f>+'Magotteaux cons-BS'!AH70</f>
        <v>776342</v>
      </c>
      <c r="X67" s="124">
        <f>+'Magotteaux cons-BS'!AI70</f>
        <v>790093</v>
      </c>
      <c r="Y67" s="124">
        <f>+'Magotteaux cons-BS'!AJ70</f>
        <v>795639</v>
      </c>
      <c r="Z67" s="124">
        <f>+'Magotteaux cons-BS'!AK70</f>
        <v>805049</v>
      </c>
      <c r="AA67" s="124">
        <f>+'Magotteaux cons-BS'!AL70</f>
        <v>829431</v>
      </c>
      <c r="AB67" s="124">
        <f>+'Magotteaux cons-BS'!AM70</f>
        <v>820566</v>
      </c>
      <c r="AC67" s="124">
        <f>+'Magotteaux cons-BS'!AN70</f>
        <v>880871</v>
      </c>
      <c r="AD67" s="124">
        <f>+'Magotteaux cons-BS'!AO70</f>
        <v>893900</v>
      </c>
      <c r="AE67" s="124">
        <f>+'Magotteaux cons-BS'!AP70</f>
        <v>897055</v>
      </c>
      <c r="AF67" s="124">
        <f>+'Magotteaux cons-BS'!AQ70</f>
        <v>866504</v>
      </c>
      <c r="AG67" s="124">
        <f>+'Magotteaux cons-BS'!AR70</f>
        <v>859830</v>
      </c>
      <c r="AH67" s="124">
        <f>+'Magotteaux cons-BS'!AS70</f>
        <v>855068</v>
      </c>
      <c r="AI67" s="124">
        <f>+'Magotteaux cons-BS'!AT70</f>
        <v>866895</v>
      </c>
      <c r="AJ67" s="124">
        <f>+'Magotteaux cons-BS'!AU70</f>
        <v>863424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102238</v>
      </c>
      <c r="G70" s="122">
        <f t="shared" ref="G70:AE70" si="58">+G46+G47-G58</f>
        <v>124527</v>
      </c>
      <c r="H70" s="122">
        <f t="shared" si="58"/>
        <v>104151</v>
      </c>
      <c r="I70" s="122">
        <f t="shared" si="58"/>
        <v>134178</v>
      </c>
      <c r="J70" s="122">
        <f t="shared" si="58"/>
        <v>121128</v>
      </c>
      <c r="K70" s="122">
        <f t="shared" si="58"/>
        <v>150756</v>
      </c>
      <c r="L70" s="122">
        <f t="shared" si="58"/>
        <v>130876</v>
      </c>
      <c r="M70" s="122">
        <f t="shared" si="58"/>
        <v>142911</v>
      </c>
      <c r="N70" s="122">
        <f t="shared" si="58"/>
        <v>127530</v>
      </c>
      <c r="O70" s="122">
        <f t="shared" si="58"/>
        <v>115760</v>
      </c>
      <c r="P70" s="122">
        <f t="shared" si="58"/>
        <v>94113</v>
      </c>
      <c r="Q70" s="122">
        <f t="shared" si="58"/>
        <v>119300</v>
      </c>
      <c r="R70" s="122">
        <f t="shared" si="58"/>
        <v>99228</v>
      </c>
      <c r="S70" s="122">
        <f t="shared" si="58"/>
        <v>125123</v>
      </c>
      <c r="T70" s="122">
        <f t="shared" si="58"/>
        <v>127309</v>
      </c>
      <c r="U70" s="122">
        <f t="shared" si="58"/>
        <v>155730</v>
      </c>
      <c r="V70" s="122">
        <f t="shared" si="58"/>
        <v>127615</v>
      </c>
      <c r="W70" s="122">
        <f t="shared" si="58"/>
        <v>143159</v>
      </c>
      <c r="X70" s="122">
        <f t="shared" si="58"/>
        <v>150255</v>
      </c>
      <c r="Y70" s="122">
        <f t="shared" si="58"/>
        <v>154601</v>
      </c>
      <c r="Z70" s="122">
        <f t="shared" si="58"/>
        <v>177674</v>
      </c>
      <c r="AA70" s="122">
        <f t="shared" si="58"/>
        <v>195595</v>
      </c>
      <c r="AB70" s="122">
        <f t="shared" si="58"/>
        <v>182178</v>
      </c>
      <c r="AC70" s="122">
        <f t="shared" si="58"/>
        <v>212062</v>
      </c>
      <c r="AD70" s="122">
        <f t="shared" si="58"/>
        <v>203601</v>
      </c>
      <c r="AE70" s="122">
        <f t="shared" si="58"/>
        <v>204098</v>
      </c>
      <c r="AF70" s="122">
        <f t="shared" ref="AF70:AI70" si="59">+AF46+AF47-AF58</f>
        <v>196363</v>
      </c>
      <c r="AG70" s="122">
        <f t="shared" si="59"/>
        <v>225043</v>
      </c>
      <c r="AH70" s="122">
        <f t="shared" si="59"/>
        <v>205233</v>
      </c>
      <c r="AI70" s="122">
        <f t="shared" si="59"/>
        <v>235710</v>
      </c>
      <c r="AJ70" s="122">
        <f t="shared" ref="AJ70" si="60">+AJ46+AJ47-AJ58</f>
        <v>229057</v>
      </c>
    </row>
    <row r="71" spans="2:36">
      <c r="B71" s="106" t="s">
        <v>307</v>
      </c>
      <c r="C71" s="102"/>
      <c r="D71" s="102"/>
      <c r="E71" s="102"/>
      <c r="F71" s="125">
        <f>+F61+F57</f>
        <v>241745</v>
      </c>
      <c r="G71" s="125">
        <f t="shared" ref="G71:AE71" si="61">+G61+G57</f>
        <v>256648</v>
      </c>
      <c r="H71" s="125">
        <f t="shared" si="61"/>
        <v>241960</v>
      </c>
      <c r="I71" s="125">
        <f t="shared" si="61"/>
        <v>283283</v>
      </c>
      <c r="J71" s="125">
        <f t="shared" si="61"/>
        <v>278526</v>
      </c>
      <c r="K71" s="125">
        <f t="shared" si="61"/>
        <v>299517</v>
      </c>
      <c r="L71" s="125">
        <f t="shared" si="61"/>
        <v>299305</v>
      </c>
      <c r="M71" s="125">
        <f t="shared" si="61"/>
        <v>288814</v>
      </c>
      <c r="N71" s="125">
        <f t="shared" si="61"/>
        <v>277142</v>
      </c>
      <c r="O71" s="125">
        <f t="shared" si="61"/>
        <v>261767</v>
      </c>
      <c r="P71" s="125">
        <f t="shared" si="61"/>
        <v>237128</v>
      </c>
      <c r="Q71" s="125">
        <f t="shared" si="61"/>
        <v>258422</v>
      </c>
      <c r="R71" s="125">
        <f t="shared" si="61"/>
        <v>233039</v>
      </c>
      <c r="S71" s="125">
        <f t="shared" si="61"/>
        <v>240745</v>
      </c>
      <c r="T71" s="125">
        <f t="shared" si="61"/>
        <v>247009</v>
      </c>
      <c r="U71" s="125">
        <f t="shared" si="61"/>
        <v>258875</v>
      </c>
      <c r="V71" s="125">
        <f t="shared" si="61"/>
        <v>235837</v>
      </c>
      <c r="W71" s="125">
        <f t="shared" si="61"/>
        <v>230907</v>
      </c>
      <c r="X71" s="125">
        <f t="shared" si="61"/>
        <v>215024</v>
      </c>
      <c r="Y71" s="125">
        <f t="shared" si="61"/>
        <v>208834</v>
      </c>
      <c r="Z71" s="125">
        <f t="shared" si="61"/>
        <v>223377</v>
      </c>
      <c r="AA71" s="125">
        <f t="shared" si="61"/>
        <v>196956</v>
      </c>
      <c r="AB71" s="125">
        <f t="shared" si="61"/>
        <v>216242</v>
      </c>
      <c r="AC71" s="125">
        <f t="shared" si="61"/>
        <v>274852</v>
      </c>
      <c r="AD71" s="125">
        <f t="shared" si="61"/>
        <v>292606</v>
      </c>
      <c r="AE71" s="125">
        <f t="shared" si="61"/>
        <v>265499</v>
      </c>
      <c r="AF71" s="125">
        <f t="shared" ref="AF71:AI71" si="62">+AF61+AF57</f>
        <v>286354</v>
      </c>
      <c r="AG71" s="125">
        <f t="shared" si="62"/>
        <v>305597</v>
      </c>
      <c r="AH71" s="125">
        <f t="shared" si="62"/>
        <v>292629</v>
      </c>
      <c r="AI71" s="125">
        <f t="shared" si="62"/>
        <v>325076</v>
      </c>
      <c r="AJ71" s="125">
        <f t="shared" ref="AJ71" si="63">+AJ61+AJ57</f>
        <v>337551</v>
      </c>
    </row>
    <row r="72" spans="2:36">
      <c r="B72" s="106" t="s">
        <v>308</v>
      </c>
      <c r="C72" s="102"/>
      <c r="D72" s="102"/>
      <c r="E72" s="102"/>
      <c r="F72" s="125">
        <f>+F71-F45</f>
        <v>183842</v>
      </c>
      <c r="G72" s="125">
        <f t="shared" ref="G72:AE72" si="64">+G71-G45</f>
        <v>199285</v>
      </c>
      <c r="H72" s="125">
        <f t="shared" si="64"/>
        <v>174729</v>
      </c>
      <c r="I72" s="125">
        <f t="shared" si="64"/>
        <v>230662</v>
      </c>
      <c r="J72" s="125">
        <f t="shared" si="64"/>
        <v>213540</v>
      </c>
      <c r="K72" s="125">
        <f t="shared" si="64"/>
        <v>239430</v>
      </c>
      <c r="L72" s="125">
        <f t="shared" si="64"/>
        <v>216480</v>
      </c>
      <c r="M72" s="125">
        <f t="shared" si="64"/>
        <v>225642</v>
      </c>
      <c r="N72" s="125">
        <f t="shared" si="64"/>
        <v>217126</v>
      </c>
      <c r="O72" s="125">
        <f t="shared" si="64"/>
        <v>200415</v>
      </c>
      <c r="P72" s="125">
        <f t="shared" si="64"/>
        <v>169752</v>
      </c>
      <c r="Q72" s="125">
        <f t="shared" si="64"/>
        <v>190765</v>
      </c>
      <c r="R72" s="125">
        <f t="shared" si="64"/>
        <v>158315</v>
      </c>
      <c r="S72" s="125">
        <f t="shared" si="64"/>
        <v>178305</v>
      </c>
      <c r="T72" s="125">
        <f t="shared" si="64"/>
        <v>168701</v>
      </c>
      <c r="U72" s="125">
        <f t="shared" si="64"/>
        <v>194368</v>
      </c>
      <c r="V72" s="125">
        <f t="shared" si="64"/>
        <v>179226</v>
      </c>
      <c r="W72" s="125">
        <f t="shared" si="64"/>
        <v>177771</v>
      </c>
      <c r="X72" s="125">
        <f t="shared" si="64"/>
        <v>162373</v>
      </c>
      <c r="Y72" s="125">
        <f t="shared" si="64"/>
        <v>155265</v>
      </c>
      <c r="Z72" s="125">
        <f t="shared" si="64"/>
        <v>161281</v>
      </c>
      <c r="AA72" s="125">
        <f t="shared" si="64"/>
        <v>139872</v>
      </c>
      <c r="AB72" s="125">
        <f t="shared" si="64"/>
        <v>140694</v>
      </c>
      <c r="AC72" s="125">
        <f t="shared" si="64"/>
        <v>184816</v>
      </c>
      <c r="AD72" s="125">
        <f t="shared" si="64"/>
        <v>182239</v>
      </c>
      <c r="AE72" s="125">
        <f t="shared" si="64"/>
        <v>173045</v>
      </c>
      <c r="AF72" s="125">
        <f t="shared" ref="AF72:AI72" si="65">+AF71-AF45</f>
        <v>187960</v>
      </c>
      <c r="AG72" s="125">
        <f t="shared" si="65"/>
        <v>224091</v>
      </c>
      <c r="AH72" s="125">
        <f t="shared" si="65"/>
        <v>200878</v>
      </c>
      <c r="AI72" s="125">
        <f t="shared" si="65"/>
        <v>231495</v>
      </c>
      <c r="AJ72" s="125">
        <f t="shared" ref="AJ72" si="66">+AJ71-AJ45</f>
        <v>247693</v>
      </c>
    </row>
    <row r="73" spans="2:36">
      <c r="B73" s="106" t="s">
        <v>309</v>
      </c>
      <c r="C73" s="102"/>
      <c r="D73" s="102"/>
      <c r="E73" s="102"/>
      <c r="F73" s="125">
        <f t="shared" ref="F73:AE73" si="67">+F49/F60</f>
        <v>1.7194009786524709</v>
      </c>
      <c r="G73" s="125">
        <f t="shared" si="67"/>
        <v>1.8537859882425847</v>
      </c>
      <c r="H73" s="125">
        <f t="shared" si="67"/>
        <v>1.7396529978484594</v>
      </c>
      <c r="I73" s="125">
        <f t="shared" si="67"/>
        <v>1.9733156949825192</v>
      </c>
      <c r="J73" s="125">
        <f t="shared" si="67"/>
        <v>1.8494346876934606</v>
      </c>
      <c r="K73" s="125">
        <f t="shared" si="67"/>
        <v>2.037527460952782</v>
      </c>
      <c r="L73" s="125">
        <f t="shared" si="67"/>
        <v>2.0703373386945949</v>
      </c>
      <c r="M73" s="125">
        <f t="shared" si="67"/>
        <v>1.9862634730538922</v>
      </c>
      <c r="N73" s="125">
        <f t="shared" si="67"/>
        <v>1.8071199595073393</v>
      </c>
      <c r="O73" s="125">
        <f t="shared" si="67"/>
        <v>1.8776447080545824</v>
      </c>
      <c r="P73" s="125">
        <f t="shared" si="67"/>
        <v>1.6892555261858424</v>
      </c>
      <c r="Q73" s="125">
        <f t="shared" si="67"/>
        <v>2.0135994468021639</v>
      </c>
      <c r="R73" s="125">
        <f t="shared" si="67"/>
        <v>1.673394603700902</v>
      </c>
      <c r="S73" s="125">
        <f t="shared" si="67"/>
        <v>1.6926889518772466</v>
      </c>
      <c r="T73" s="125">
        <f t="shared" si="67"/>
        <v>1.7007477050986772</v>
      </c>
      <c r="U73" s="125">
        <f t="shared" si="67"/>
        <v>1.7838064760661905</v>
      </c>
      <c r="V73" s="125">
        <f t="shared" si="67"/>
        <v>1.6101537563770436</v>
      </c>
      <c r="W73" s="125">
        <f t="shared" si="67"/>
        <v>1.661677781619298</v>
      </c>
      <c r="X73" s="125">
        <f t="shared" si="67"/>
        <v>1.7370494346246479</v>
      </c>
      <c r="Y73" s="125">
        <f t="shared" si="67"/>
        <v>1.825636860561056</v>
      </c>
      <c r="Z73" s="125">
        <f t="shared" si="67"/>
        <v>1.7132481803685049</v>
      </c>
      <c r="AA73" s="125">
        <f t="shared" si="67"/>
        <v>1.7510257409402434</v>
      </c>
      <c r="AB73" s="125">
        <f t="shared" si="67"/>
        <v>1.7769063553864823</v>
      </c>
      <c r="AC73" s="125">
        <f t="shared" si="67"/>
        <v>2.080953977665819</v>
      </c>
      <c r="AD73" s="125">
        <f t="shared" si="67"/>
        <v>2.0713068372624086</v>
      </c>
      <c r="AE73" s="125">
        <f t="shared" si="67"/>
        <v>1.9969572879293076</v>
      </c>
      <c r="AF73" s="125">
        <f t="shared" ref="AF73:AI73" si="68">+AF49/AF60</f>
        <v>2.0299693981927533</v>
      </c>
      <c r="AG73" s="125">
        <f t="shared" si="68"/>
        <v>2.1789032820163547</v>
      </c>
      <c r="AH73" s="125">
        <f t="shared" si="68"/>
        <v>2.0460544324902741</v>
      </c>
      <c r="AI73" s="125">
        <f t="shared" si="68"/>
        <v>2.3172484921862737</v>
      </c>
      <c r="AJ73" s="125">
        <f t="shared" ref="AJ73" si="69">+AJ49/AJ60</f>
        <v>2.233362607126943</v>
      </c>
    </row>
    <row r="74" spans="2:36">
      <c r="B74" s="106" t="s">
        <v>310</v>
      </c>
      <c r="C74" s="102"/>
      <c r="D74" s="102"/>
      <c r="E74" s="102"/>
      <c r="F74" s="125">
        <f t="shared" ref="F74:AE74" si="70">+(F45+F46)/F60</f>
        <v>0.95525622412217026</v>
      </c>
      <c r="G74" s="125">
        <f t="shared" si="70"/>
        <v>1.0272999815766994</v>
      </c>
      <c r="H74" s="125">
        <f t="shared" si="70"/>
        <v>1.00168519676527</v>
      </c>
      <c r="I74" s="125">
        <f t="shared" si="70"/>
        <v>1.032114397303852</v>
      </c>
      <c r="J74" s="125">
        <f t="shared" si="70"/>
        <v>1.0121371085986119</v>
      </c>
      <c r="K74" s="125">
        <f t="shared" si="70"/>
        <v>1.1593006109121551</v>
      </c>
      <c r="L74" s="125">
        <f t="shared" si="70"/>
        <v>1.2280250607817467</v>
      </c>
      <c r="M74" s="125">
        <f t="shared" si="70"/>
        <v>1.1366107784431139</v>
      </c>
      <c r="N74" s="125">
        <f t="shared" si="70"/>
        <v>0.97912378381418363</v>
      </c>
      <c r="O74" s="125">
        <f t="shared" si="70"/>
        <v>1.0685379333021385</v>
      </c>
      <c r="P74" s="125">
        <f t="shared" si="70"/>
        <v>0.96990153077526364</v>
      </c>
      <c r="Q74" s="125">
        <f t="shared" si="70"/>
        <v>1.1779114069936139</v>
      </c>
      <c r="R74" s="125">
        <f t="shared" si="70"/>
        <v>0.95616110565651036</v>
      </c>
      <c r="S74" s="125">
        <f t="shared" si="70"/>
        <v>0.97525507645695764</v>
      </c>
      <c r="T74" s="125">
        <f t="shared" si="70"/>
        <v>0.98664440734557601</v>
      </c>
      <c r="U74" s="125">
        <f t="shared" si="70"/>
        <v>0.95406109514510939</v>
      </c>
      <c r="V74" s="125">
        <f t="shared" si="70"/>
        <v>0.81622178406910639</v>
      </c>
      <c r="W74" s="125">
        <f t="shared" si="70"/>
        <v>0.84275639717245598</v>
      </c>
      <c r="X74" s="125">
        <f t="shared" si="70"/>
        <v>0.8766706127280891</v>
      </c>
      <c r="Y74" s="125">
        <f t="shared" si="70"/>
        <v>0.91598339521452143</v>
      </c>
      <c r="Z74" s="125">
        <f t="shared" si="70"/>
        <v>0.9025806400682066</v>
      </c>
      <c r="AA74" s="125">
        <f t="shared" si="70"/>
        <v>1.0131837317868904</v>
      </c>
      <c r="AB74" s="125">
        <f t="shared" si="70"/>
        <v>1.0259627625123766</v>
      </c>
      <c r="AC74" s="125">
        <f t="shared" si="70"/>
        <v>1.2102010585603749</v>
      </c>
      <c r="AD74" s="125">
        <f t="shared" si="70"/>
        <v>1.2731798643293706</v>
      </c>
      <c r="AE74" s="125">
        <f t="shared" si="70"/>
        <v>1.1625864742996479</v>
      </c>
      <c r="AF74" s="125">
        <f t="shared" ref="AF74:AI74" si="71">+(AF45+AF46)/AF60</f>
        <v>1.2165215804284253</v>
      </c>
      <c r="AG74" s="125">
        <f t="shared" si="71"/>
        <v>1.2463170743572847</v>
      </c>
      <c r="AH74" s="125">
        <f t="shared" si="71"/>
        <v>1.1380305757633571</v>
      </c>
      <c r="AI74" s="125">
        <f t="shared" si="71"/>
        <v>1.3554359767718211</v>
      </c>
      <c r="AJ74" s="125">
        <f t="shared" ref="AJ74" si="72">+(AJ45+AJ46)/AJ60</f>
        <v>1.2796699992645499</v>
      </c>
    </row>
    <row r="75" spans="2:36">
      <c r="B75" s="106" t="s">
        <v>311</v>
      </c>
      <c r="C75" s="102"/>
      <c r="D75" s="102"/>
      <c r="E75" s="102"/>
      <c r="F75" s="125">
        <f t="shared" ref="F75:AE75" si="73">+F64/F67</f>
        <v>0.76772591474784957</v>
      </c>
      <c r="G75" s="125">
        <f t="shared" si="73"/>
        <v>0.8146494631174821</v>
      </c>
      <c r="H75" s="125">
        <f t="shared" si="73"/>
        <v>0.80716929453935427</v>
      </c>
      <c r="I75" s="125">
        <f t="shared" si="73"/>
        <v>0.78017704058898252</v>
      </c>
      <c r="J75" s="125">
        <f t="shared" si="73"/>
        <v>0.80294270542018442</v>
      </c>
      <c r="K75" s="125">
        <f t="shared" si="73"/>
        <v>0.80110586872821143</v>
      </c>
      <c r="L75" s="125">
        <f t="shared" si="73"/>
        <v>0.80849414783587759</v>
      </c>
      <c r="M75" s="125">
        <f t="shared" si="73"/>
        <v>0.7706712511680327</v>
      </c>
      <c r="N75" s="125">
        <f t="shared" si="73"/>
        <v>0.76446544813963546</v>
      </c>
      <c r="O75" s="125">
        <f t="shared" si="73"/>
        <v>0.75500328670752892</v>
      </c>
      <c r="P75" s="125">
        <f t="shared" si="73"/>
        <v>0.73154853847428369</v>
      </c>
      <c r="Q75" s="125">
        <f t="shared" si="73"/>
        <v>0.73774168204786017</v>
      </c>
      <c r="R75" s="125">
        <f t="shared" si="73"/>
        <v>0.72884338674165405</v>
      </c>
      <c r="S75" s="125">
        <f t="shared" si="73"/>
        <v>0.73101894356915675</v>
      </c>
      <c r="T75" s="125">
        <f t="shared" si="73"/>
        <v>0.75687153857246603</v>
      </c>
      <c r="U75" s="125">
        <f t="shared" si="73"/>
        <v>0.76064339198386166</v>
      </c>
      <c r="V75" s="125">
        <f t="shared" si="73"/>
        <v>0.7726623698299544</v>
      </c>
      <c r="W75" s="125">
        <f t="shared" si="73"/>
        <v>0.75790824147089808</v>
      </c>
      <c r="X75" s="125">
        <f t="shared" si="73"/>
        <v>0.74520974113174021</v>
      </c>
      <c r="Y75" s="125">
        <f t="shared" si="73"/>
        <v>0.71516981947843183</v>
      </c>
      <c r="Z75" s="125">
        <f t="shared" si="73"/>
        <v>0.72244298173154675</v>
      </c>
      <c r="AA75" s="125">
        <f t="shared" si="73"/>
        <v>0.70434671479604694</v>
      </c>
      <c r="AB75" s="125">
        <f t="shared" si="73"/>
        <v>0.74484441227152964</v>
      </c>
      <c r="AC75" s="125">
        <f t="shared" si="73"/>
        <v>0.72296965162889915</v>
      </c>
      <c r="AD75" s="125">
        <f t="shared" si="73"/>
        <v>0.73277547824141398</v>
      </c>
      <c r="AE75" s="125">
        <f t="shared" si="73"/>
        <v>0.69302662601512732</v>
      </c>
      <c r="AF75" s="125">
        <f t="shared" ref="AF75:AI75" si="74">+AF64/AF67</f>
        <v>0.77123475483090675</v>
      </c>
      <c r="AG75" s="125">
        <f t="shared" si="74"/>
        <v>0.79147622204389245</v>
      </c>
      <c r="AH75" s="125">
        <f t="shared" si="74"/>
        <v>0.79941595288327949</v>
      </c>
      <c r="AI75" s="125">
        <f t="shared" si="74"/>
        <v>0.81086290727250709</v>
      </c>
      <c r="AJ75" s="125">
        <f t="shared" ref="AJ75" si="75">+AJ64/AJ67</f>
        <v>0.83716227484989991</v>
      </c>
    </row>
    <row r="76" spans="2:36">
      <c r="B76" s="106" t="s">
        <v>312</v>
      </c>
      <c r="C76" s="102"/>
      <c r="D76" s="102"/>
      <c r="E76" s="102"/>
      <c r="F76" s="126">
        <f t="shared" ref="F76:AE76" si="76">+F71/(F71+F67)*100</f>
        <v>24.290999634245843</v>
      </c>
      <c r="G76" s="126">
        <f t="shared" si="76"/>
        <v>25.657282416252038</v>
      </c>
      <c r="H76" s="126">
        <f t="shared" si="76"/>
        <v>24.721555549425229</v>
      </c>
      <c r="I76" s="126">
        <f t="shared" si="76"/>
        <v>27.368011222234244</v>
      </c>
      <c r="J76" s="126">
        <f t="shared" si="76"/>
        <v>26.823360821902771</v>
      </c>
      <c r="K76" s="126">
        <f t="shared" si="76"/>
        <v>28.318996571657649</v>
      </c>
      <c r="L76" s="126">
        <f t="shared" si="76"/>
        <v>28.153321575543799</v>
      </c>
      <c r="M76" s="126">
        <f t="shared" si="76"/>
        <v>27.318766553159289</v>
      </c>
      <c r="N76" s="126">
        <f t="shared" si="76"/>
        <v>26.530260590871755</v>
      </c>
      <c r="O76" s="126">
        <f t="shared" si="76"/>
        <v>26.10803586567328</v>
      </c>
      <c r="P76" s="126">
        <f t="shared" si="76"/>
        <v>24.061108608212482</v>
      </c>
      <c r="Q76" s="126">
        <f t="shared" si="76"/>
        <v>25.796952145936032</v>
      </c>
      <c r="R76" s="126">
        <f t="shared" si="76"/>
        <v>23.460026476199104</v>
      </c>
      <c r="S76" s="126">
        <f t="shared" si="76"/>
        <v>24.050377471396189</v>
      </c>
      <c r="T76" s="126">
        <f t="shared" si="76"/>
        <v>24.294167055162468</v>
      </c>
      <c r="U76" s="126">
        <f t="shared" si="76"/>
        <v>25.274443107973006</v>
      </c>
      <c r="V76" s="126">
        <f t="shared" si="76"/>
        <v>23.802420441436357</v>
      </c>
      <c r="W76" s="126">
        <f t="shared" si="76"/>
        <v>22.924520153407947</v>
      </c>
      <c r="X76" s="126">
        <f t="shared" si="76"/>
        <v>21.392932365087848</v>
      </c>
      <c r="Y76" s="126">
        <f t="shared" si="76"/>
        <v>20.790404520579447</v>
      </c>
      <c r="Z76" s="126">
        <f t="shared" si="76"/>
        <v>21.720279339495502</v>
      </c>
      <c r="AA76" s="126">
        <f t="shared" si="76"/>
        <v>19.189253176433454</v>
      </c>
      <c r="AB76" s="126">
        <f t="shared" si="76"/>
        <v>20.856513452828295</v>
      </c>
      <c r="AC76" s="126">
        <f t="shared" si="76"/>
        <v>23.781823153125792</v>
      </c>
      <c r="AD76" s="126">
        <f t="shared" si="76"/>
        <v>24.661147941940452</v>
      </c>
      <c r="AE76" s="126">
        <f t="shared" si="76"/>
        <v>22.837562814286478</v>
      </c>
      <c r="AF76" s="126">
        <f t="shared" ref="AF76:AI76" si="77">+AF71/(AF71+AF67)*100</f>
        <v>24.838618459515395</v>
      </c>
      <c r="AG76" s="126">
        <f t="shared" si="77"/>
        <v>26.221891203824864</v>
      </c>
      <c r="AH76" s="126">
        <f t="shared" si="77"/>
        <v>25.497060635341906</v>
      </c>
      <c r="AI76" s="126">
        <f t="shared" si="77"/>
        <v>27.272140010117695</v>
      </c>
      <c r="AJ76" s="126">
        <f t="shared" ref="AJ76" si="78">+AJ71/(AJ71+AJ67)*100</f>
        <v>28.106413538999565</v>
      </c>
    </row>
    <row r="77" spans="2:36">
      <c r="B77" s="106" t="s">
        <v>313</v>
      </c>
      <c r="C77" s="102"/>
      <c r="D77" s="102"/>
      <c r="E77" s="102"/>
      <c r="F77" s="127">
        <f t="shared" ref="F77:AJ77" si="79">+F71/SUM(C13:F13)</f>
        <v>4.6804453049370762</v>
      </c>
      <c r="G77" s="127">
        <f t="shared" si="79"/>
        <v>4.533936331837614</v>
      </c>
      <c r="H77" s="127">
        <f t="shared" si="79"/>
        <v>3.9156538766526952</v>
      </c>
      <c r="I77" s="127">
        <f t="shared" si="79"/>
        <v>4.6789607558139537</v>
      </c>
      <c r="J77" s="127">
        <f t="shared" si="79"/>
        <v>4.314286156848774</v>
      </c>
      <c r="K77" s="127">
        <f t="shared" si="79"/>
        <v>5.1045043202617721</v>
      </c>
      <c r="L77" s="127">
        <f t="shared" si="79"/>
        <v>5.1865425937478342</v>
      </c>
      <c r="M77" s="127">
        <f t="shared" si="79"/>
        <v>4.0576301666245191</v>
      </c>
      <c r="N77" s="127">
        <f t="shared" si="79"/>
        <v>4.2588745120939242</v>
      </c>
      <c r="O77" s="127">
        <f t="shared" si="79"/>
        <v>3.9041149010425213</v>
      </c>
      <c r="P77" s="127">
        <f t="shared" si="79"/>
        <v>3.5510430237956183</v>
      </c>
      <c r="Q77" s="127">
        <f t="shared" si="79"/>
        <v>4.8204965584136996</v>
      </c>
      <c r="R77" s="127">
        <f t="shared" si="79"/>
        <v>4.0516542935132218</v>
      </c>
      <c r="S77" s="127">
        <f t="shared" si="79"/>
        <v>4.289061108141814</v>
      </c>
      <c r="T77" s="127">
        <f t="shared" si="79"/>
        <v>4.161202830188679</v>
      </c>
      <c r="U77" s="127">
        <f t="shared" si="79"/>
        <v>4.1153326444638738</v>
      </c>
      <c r="V77" s="127">
        <f t="shared" si="79"/>
        <v>3.5651312905322672</v>
      </c>
      <c r="W77" s="127">
        <f t="shared" si="79"/>
        <v>3.091538358548668</v>
      </c>
      <c r="X77" s="127">
        <f t="shared" si="79"/>
        <v>2.2841603195342959</v>
      </c>
      <c r="Y77" s="127">
        <f t="shared" si="79"/>
        <v>1.9118390215321517</v>
      </c>
      <c r="Z77" s="127">
        <f t="shared" si="79"/>
        <v>1.8508020415603355</v>
      </c>
      <c r="AA77" s="127">
        <f t="shared" si="79"/>
        <v>1.5188901142121214</v>
      </c>
      <c r="AB77" s="127">
        <f t="shared" si="79"/>
        <v>1.777136752136752</v>
      </c>
      <c r="AC77" s="127">
        <f t="shared" si="79"/>
        <v>2.288145188145188</v>
      </c>
      <c r="AD77" s="127">
        <f t="shared" si="79"/>
        <v>2.3020990684793556</v>
      </c>
      <c r="AE77" s="127">
        <f t="shared" si="79"/>
        <v>2.130588301381076</v>
      </c>
      <c r="AF77" s="127">
        <f t="shared" si="79"/>
        <v>2.3912451670549726</v>
      </c>
      <c r="AG77" s="127">
        <f t="shared" si="79"/>
        <v>2.7245308251237015</v>
      </c>
      <c r="AH77" s="127">
        <f t="shared" si="79"/>
        <v>2.768224387475168</v>
      </c>
      <c r="AI77" s="127">
        <f t="shared" si="79"/>
        <v>3.1558325566946257</v>
      </c>
      <c r="AJ77" s="127">
        <f t="shared" si="79"/>
        <v>3.3646086679159524</v>
      </c>
    </row>
    <row r="78" spans="2:36">
      <c r="B78" s="106" t="s">
        <v>314</v>
      </c>
      <c r="C78" s="102"/>
      <c r="D78" s="102"/>
      <c r="E78" s="102"/>
      <c r="F78" s="126">
        <f t="shared" ref="F78:AE78" si="80">+F72/F67</f>
        <v>0.24399735088438787</v>
      </c>
      <c r="G78" s="126">
        <f t="shared" si="80"/>
        <v>0.26798405152996391</v>
      </c>
      <c r="H78" s="126">
        <f t="shared" si="80"/>
        <v>0.23715188095241327</v>
      </c>
      <c r="I78" s="126">
        <f t="shared" si="80"/>
        <v>0.30681094166705464</v>
      </c>
      <c r="J78" s="126">
        <f t="shared" si="80"/>
        <v>0.2810309997433687</v>
      </c>
      <c r="K78" s="126">
        <f t="shared" si="80"/>
        <v>0.31581363262840356</v>
      </c>
      <c r="L78" s="126">
        <f t="shared" si="80"/>
        <v>0.28341755911078526</v>
      </c>
      <c r="M78" s="126">
        <f t="shared" si="80"/>
        <v>0.29365709422087338</v>
      </c>
      <c r="N78" s="126">
        <f t="shared" si="80"/>
        <v>0.28290622345221528</v>
      </c>
      <c r="O78" s="126">
        <f t="shared" si="80"/>
        <v>0.27051560139998893</v>
      </c>
      <c r="P78" s="126">
        <f t="shared" si="80"/>
        <v>0.22682109471456288</v>
      </c>
      <c r="Q78" s="126">
        <f t="shared" si="80"/>
        <v>0.25663498947980173</v>
      </c>
      <c r="R78" s="126">
        <f t="shared" si="80"/>
        <v>0.2082253724158431</v>
      </c>
      <c r="S78" s="126">
        <f t="shared" si="80"/>
        <v>0.23453222458691655</v>
      </c>
      <c r="T78" s="126">
        <f t="shared" si="80"/>
        <v>0.21916820507890397</v>
      </c>
      <c r="U78" s="126">
        <f t="shared" si="80"/>
        <v>0.25394934026321531</v>
      </c>
      <c r="V78" s="126">
        <f t="shared" si="80"/>
        <v>0.23739360560761033</v>
      </c>
      <c r="W78" s="126">
        <f t="shared" si="80"/>
        <v>0.22898542137356989</v>
      </c>
      <c r="X78" s="126">
        <f t="shared" si="80"/>
        <v>0.20551124994146258</v>
      </c>
      <c r="Y78" s="126">
        <f t="shared" si="80"/>
        <v>0.19514503436860184</v>
      </c>
      <c r="Z78" s="126">
        <f t="shared" si="80"/>
        <v>0.20033687390456978</v>
      </c>
      <c r="AA78" s="126">
        <f t="shared" si="80"/>
        <v>0.16863608907793415</v>
      </c>
      <c r="AB78" s="126">
        <f t="shared" si="80"/>
        <v>0.17145969976820877</v>
      </c>
      <c r="AC78" s="126">
        <f t="shared" si="80"/>
        <v>0.20981051709047069</v>
      </c>
      <c r="AD78" s="126">
        <f t="shared" si="80"/>
        <v>0.20386956035350709</v>
      </c>
      <c r="AE78" s="126">
        <f t="shared" si="80"/>
        <v>0.1929034451622253</v>
      </c>
      <c r="AF78" s="126">
        <f t="shared" ref="AF78:AI78" si="81">+AF72/AF67</f>
        <v>0.21691763684876239</v>
      </c>
      <c r="AG78" s="126">
        <f t="shared" si="81"/>
        <v>0.26062244862356515</v>
      </c>
      <c r="AH78" s="126">
        <f t="shared" si="81"/>
        <v>0.23492634503922494</v>
      </c>
      <c r="AI78" s="126">
        <f t="shared" si="81"/>
        <v>0.26703926081013274</v>
      </c>
      <c r="AJ78" s="126">
        <f t="shared" ref="AJ78" si="82">+AJ72/AJ67</f>
        <v>0.28687296160403231</v>
      </c>
    </row>
    <row r="79" spans="2:36">
      <c r="B79" s="106" t="s">
        <v>315</v>
      </c>
      <c r="C79" s="102"/>
      <c r="D79" s="102"/>
      <c r="E79" s="102"/>
      <c r="F79" s="127">
        <f t="shared" ref="F79:AJ79" si="83">+F72/SUM(C13:F13)</f>
        <v>3.5593804453049369</v>
      </c>
      <c r="G79" s="127">
        <f t="shared" si="83"/>
        <v>3.520563191181147</v>
      </c>
      <c r="H79" s="127">
        <f t="shared" si="83"/>
        <v>2.8276503811111291</v>
      </c>
      <c r="I79" s="127">
        <f t="shared" si="83"/>
        <v>3.8098242600422831</v>
      </c>
      <c r="J79" s="127">
        <f t="shared" si="83"/>
        <v>3.3076720519214984</v>
      </c>
      <c r="K79" s="127">
        <f t="shared" si="83"/>
        <v>4.0804744618845543</v>
      </c>
      <c r="L79" s="127">
        <f t="shared" si="83"/>
        <v>3.751299646496153</v>
      </c>
      <c r="M79" s="127">
        <f t="shared" si="83"/>
        <v>3.1701087414650595</v>
      </c>
      <c r="N79" s="127">
        <f t="shared" si="83"/>
        <v>3.3366014076282386</v>
      </c>
      <c r="O79" s="127">
        <f t="shared" si="83"/>
        <v>2.9890826112246267</v>
      </c>
      <c r="P79" s="127">
        <f t="shared" si="83"/>
        <v>2.542072869401141</v>
      </c>
      <c r="Q79" s="127">
        <f t="shared" si="83"/>
        <v>3.5584510063608721</v>
      </c>
      <c r="R79" s="127">
        <f t="shared" si="83"/>
        <v>2.7524905680059808</v>
      </c>
      <c r="S79" s="127">
        <f t="shared" si="83"/>
        <v>3.176643506146446</v>
      </c>
      <c r="T79" s="127">
        <f t="shared" si="83"/>
        <v>2.8419979784366576</v>
      </c>
      <c r="U79" s="127">
        <f t="shared" si="83"/>
        <v>3.0898656704554486</v>
      </c>
      <c r="V79" s="127">
        <f t="shared" si="83"/>
        <v>2.7093467974784962</v>
      </c>
      <c r="W79" s="127">
        <f t="shared" si="83"/>
        <v>2.3801178203240059</v>
      </c>
      <c r="X79" s="127">
        <f t="shared" si="83"/>
        <v>1.724858450981017</v>
      </c>
      <c r="Y79" s="127">
        <f t="shared" si="83"/>
        <v>1.4214241247985939</v>
      </c>
      <c r="Z79" s="127">
        <f t="shared" si="83"/>
        <v>1.336302323269148</v>
      </c>
      <c r="AA79" s="127">
        <f t="shared" si="83"/>
        <v>1.0786683221383346</v>
      </c>
      <c r="AB79" s="127">
        <f t="shared" si="83"/>
        <v>1.1562623274161736</v>
      </c>
      <c r="AC79" s="127">
        <f t="shared" si="83"/>
        <v>1.5385947385947385</v>
      </c>
      <c r="AD79" s="127">
        <f t="shared" si="83"/>
        <v>1.4337786379657602</v>
      </c>
      <c r="AE79" s="127">
        <f t="shared" si="83"/>
        <v>1.3886592891592371</v>
      </c>
      <c r="AF79" s="127">
        <f t="shared" si="83"/>
        <v>1.5695902330669473</v>
      </c>
      <c r="AG79" s="127">
        <f t="shared" si="83"/>
        <v>1.9978692105380467</v>
      </c>
      <c r="AH79" s="127">
        <f t="shared" si="83"/>
        <v>1.9002743354460316</v>
      </c>
      <c r="AI79" s="127">
        <f t="shared" si="83"/>
        <v>2.2473497204100652</v>
      </c>
      <c r="AJ79" s="127">
        <f t="shared" si="83"/>
        <v>2.4689306646465452</v>
      </c>
    </row>
    <row r="80" spans="2:36">
      <c r="B80" s="108" t="s">
        <v>352</v>
      </c>
      <c r="C80" s="109"/>
      <c r="D80" s="109"/>
      <c r="E80" s="109"/>
      <c r="F80" s="128">
        <f t="shared" ref="F80:AE80" si="84">+F13/(F15-F14)</f>
        <v>6.7769619091326296</v>
      </c>
      <c r="G80" s="128">
        <f t="shared" si="84"/>
        <v>6.8890949554896146</v>
      </c>
      <c r="H80" s="128">
        <f t="shared" si="84"/>
        <v>5.2606117353308361</v>
      </c>
      <c r="I80" s="128">
        <f t="shared" si="84"/>
        <v>3.380921267559621</v>
      </c>
      <c r="J80" s="128">
        <f t="shared" si="84"/>
        <v>6.4277891854893907</v>
      </c>
      <c r="K80" s="128">
        <f t="shared" si="84"/>
        <v>1.9509607993850884</v>
      </c>
      <c r="L80" s="128">
        <f t="shared" si="84"/>
        <v>4.9228385497365972</v>
      </c>
      <c r="M80" s="128">
        <f t="shared" si="84"/>
        <v>7.0889880952380953</v>
      </c>
      <c r="N80" s="128">
        <f t="shared" si="84"/>
        <v>4.2672500841467516</v>
      </c>
      <c r="O80" s="128">
        <f t="shared" si="84"/>
        <v>5.1695452943249913</v>
      </c>
      <c r="P80" s="128">
        <f t="shared" si="84"/>
        <v>5.7027027027027026</v>
      </c>
      <c r="Q80" s="128">
        <f t="shared" si="84"/>
        <v>4.5497650576676634</v>
      </c>
      <c r="R80" s="128">
        <f t="shared" si="84"/>
        <v>7.6222426470588234</v>
      </c>
      <c r="S80" s="128">
        <f t="shared" si="84"/>
        <v>6.9889473684210524</v>
      </c>
      <c r="T80" s="128">
        <f t="shared" si="84"/>
        <v>9.2191780821917817</v>
      </c>
      <c r="U80" s="128">
        <f t="shared" si="84"/>
        <v>6.2981366459627326</v>
      </c>
      <c r="V80" s="128">
        <f t="shared" si="84"/>
        <v>8.9413886384129846</v>
      </c>
      <c r="W80" s="128">
        <f t="shared" si="84"/>
        <v>10.606708799222169</v>
      </c>
      <c r="X80" s="128">
        <f t="shared" si="84"/>
        <v>15.255378486055777</v>
      </c>
      <c r="Y80" s="128">
        <f t="shared" si="84"/>
        <v>8.8013822115384617</v>
      </c>
      <c r="Z80" s="128">
        <f t="shared" si="84"/>
        <v>7.9806171894924764</v>
      </c>
      <c r="AA80" s="128">
        <f t="shared" si="84"/>
        <v>8.7120226308345128</v>
      </c>
      <c r="AB80" s="128">
        <f t="shared" si="84"/>
        <v>7.5996990218209177</v>
      </c>
      <c r="AC80" s="128">
        <f t="shared" si="84"/>
        <v>5.9765086206896552</v>
      </c>
      <c r="AD80" s="128">
        <f t="shared" si="84"/>
        <v>7.7325252525252521</v>
      </c>
      <c r="AE80" s="128">
        <f t="shared" si="84"/>
        <v>6.0573507382837581</v>
      </c>
      <c r="AF80" s="128">
        <f t="shared" ref="AF80:AI80" si="85">+AF13/(AF15-AF14)</f>
        <v>5.9158139534883718</v>
      </c>
      <c r="AG80" s="128">
        <f t="shared" si="85"/>
        <v>4.6172358468943386</v>
      </c>
      <c r="AH80" s="128">
        <f t="shared" si="85"/>
        <v>7.997235486303091</v>
      </c>
      <c r="AI80" s="128">
        <f t="shared" si="85"/>
        <v>6.350198412698413</v>
      </c>
      <c r="AJ80" s="128">
        <f t="shared" ref="AJ80" si="86">+AJ13/(AJ15-AJ14)</f>
        <v>6.2752344180915607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J83" si="87">+SUM(C6:F6)/F56</f>
        <v>0.50106726510594946</v>
      </c>
      <c r="G83" s="130">
        <f t="shared" si="87"/>
        <v>0.51017484836471017</v>
      </c>
      <c r="H83" s="130">
        <f t="shared" si="87"/>
        <v>0.52940845129659453</v>
      </c>
      <c r="I83" s="130">
        <f t="shared" si="87"/>
        <v>0.52078012711212196</v>
      </c>
      <c r="J83" s="130">
        <f t="shared" si="87"/>
        <v>0.51767172254311633</v>
      </c>
      <c r="K83" s="130">
        <f t="shared" si="87"/>
        <v>0.51489544008172916</v>
      </c>
      <c r="L83" s="130">
        <f t="shared" si="87"/>
        <v>0.49914721970458187</v>
      </c>
      <c r="M83" s="130">
        <f t="shared" si="87"/>
        <v>0.50741276196034135</v>
      </c>
      <c r="N83" s="130">
        <f t="shared" si="87"/>
        <v>0.48769641684863158</v>
      </c>
      <c r="O83" s="130">
        <f t="shared" si="87"/>
        <v>0.48502826835828172</v>
      </c>
      <c r="P83" s="130">
        <f t="shared" si="87"/>
        <v>0.46899568171225203</v>
      </c>
      <c r="Q83" s="130">
        <f t="shared" si="87"/>
        <v>0.44881278358528442</v>
      </c>
      <c r="R83" s="130">
        <f t="shared" si="87"/>
        <v>0.43420746319753512</v>
      </c>
      <c r="S83" s="130">
        <f t="shared" si="87"/>
        <v>0.44751337554643883</v>
      </c>
      <c r="T83" s="130">
        <f t="shared" si="87"/>
        <v>0.46369947394185707</v>
      </c>
      <c r="U83" s="130">
        <f t="shared" si="87"/>
        <v>0.49595900154575334</v>
      </c>
      <c r="V83" s="130">
        <f t="shared" si="87"/>
        <v>0.53599155355170758</v>
      </c>
      <c r="W83" s="130">
        <f t="shared" si="87"/>
        <v>0.56094576394883122</v>
      </c>
      <c r="X83" s="130">
        <f t="shared" si="87"/>
        <v>0.59411347486869759</v>
      </c>
      <c r="Y83" s="130">
        <f t="shared" si="87"/>
        <v>0.64275685594025156</v>
      </c>
      <c r="Z83" s="130">
        <f t="shared" si="87"/>
        <v>0.6548150904589547</v>
      </c>
      <c r="AA83" s="130">
        <f t="shared" si="87"/>
        <v>0.64848638760418154</v>
      </c>
      <c r="AB83" s="130">
        <f t="shared" si="87"/>
        <v>0.6354402972565234</v>
      </c>
      <c r="AC83" s="130">
        <f t="shared" si="87"/>
        <v>0.6197544464899184</v>
      </c>
      <c r="AD83" s="130">
        <f t="shared" si="87"/>
        <v>0.62881489649615729</v>
      </c>
      <c r="AE83" s="130">
        <f t="shared" si="87"/>
        <v>0.65272021902395283</v>
      </c>
      <c r="AF83" s="130">
        <f t="shared" si="87"/>
        <v>0.65933728698929228</v>
      </c>
      <c r="AG83" s="130">
        <f t="shared" si="87"/>
        <v>0.63460348683591228</v>
      </c>
      <c r="AH83" s="130">
        <f t="shared" si="87"/>
        <v>0.6284788411456218</v>
      </c>
      <c r="AI83" s="130">
        <f t="shared" si="87"/>
        <v>0.62895616589842962</v>
      </c>
      <c r="AJ83" s="130">
        <f t="shared" si="87"/>
        <v>0.62522364066193858</v>
      </c>
    </row>
    <row r="84" spans="2:36">
      <c r="B84" s="106" t="s">
        <v>318</v>
      </c>
      <c r="C84" s="102"/>
      <c r="D84" s="102"/>
      <c r="E84" s="102"/>
      <c r="F84" s="126">
        <f t="shared" ref="F84:O85" si="88">+SUM(C6:F6)/F46</f>
        <v>5.5732634075459719</v>
      </c>
      <c r="G84" s="126">
        <f t="shared" si="88"/>
        <v>5.4359958309645631</v>
      </c>
      <c r="H84" s="126">
        <f t="shared" si="88"/>
        <v>5.78788724761678</v>
      </c>
      <c r="I84" s="126">
        <f t="shared" si="88"/>
        <v>6.2666019312725902</v>
      </c>
      <c r="J84" s="126">
        <f t="shared" si="88"/>
        <v>5.8419869022612136</v>
      </c>
      <c r="K84" s="126">
        <f t="shared" si="88"/>
        <v>5.305278249386908</v>
      </c>
      <c r="L84" s="126">
        <f t="shared" si="88"/>
        <v>5.416583526454299</v>
      </c>
      <c r="M84" s="126">
        <f t="shared" si="88"/>
        <v>5.4513115712007076</v>
      </c>
      <c r="N84" s="126">
        <f t="shared" si="88"/>
        <v>5.7891516628390107</v>
      </c>
      <c r="O84" s="126">
        <f t="shared" si="88"/>
        <v>5.8591881671977921</v>
      </c>
      <c r="P84" s="126">
        <f t="shared" ref="P84:AJ85" si="89">+SUM(M6:P6)/P46</f>
        <v>6.1033963325232481</v>
      </c>
      <c r="Q84" s="126">
        <f t="shared" si="89"/>
        <v>5.4645025072578512</v>
      </c>
      <c r="R84" s="126">
        <f t="shared" si="89"/>
        <v>5.5148610520619954</v>
      </c>
      <c r="S84" s="126">
        <f t="shared" si="89"/>
        <v>4.8145268751277337</v>
      </c>
      <c r="T84" s="126">
        <f t="shared" si="89"/>
        <v>4.8119633196485436</v>
      </c>
      <c r="U84" s="126">
        <f t="shared" si="89"/>
        <v>4.9746998444327</v>
      </c>
      <c r="V84" s="126">
        <f t="shared" si="89"/>
        <v>5.6032260584283708</v>
      </c>
      <c r="W84" s="126">
        <f t="shared" si="89"/>
        <v>5.1316110522717215</v>
      </c>
      <c r="X84" s="126">
        <f t="shared" si="89"/>
        <v>5.0535140370249279</v>
      </c>
      <c r="Y84" s="126">
        <f t="shared" si="89"/>
        <v>5.4964282133547222</v>
      </c>
      <c r="Z84" s="126">
        <f t="shared" si="89"/>
        <v>5.4511289480161613</v>
      </c>
      <c r="AA84" s="126">
        <f t="shared" si="89"/>
        <v>4.4046000317111025</v>
      </c>
      <c r="AB84" s="126">
        <f t="shared" si="89"/>
        <v>4.5471484048960171</v>
      </c>
      <c r="AC84" s="126">
        <f t="shared" si="89"/>
        <v>4.82139104315422</v>
      </c>
      <c r="AD84" s="126">
        <f t="shared" si="89"/>
        <v>5.0482753258869568</v>
      </c>
      <c r="AE84" s="126">
        <f t="shared" si="89"/>
        <v>5.4273802354229401</v>
      </c>
      <c r="AF84" s="126">
        <f t="shared" si="89"/>
        <v>5.3761628246744619</v>
      </c>
      <c r="AG84" s="126">
        <f t="shared" si="89"/>
        <v>4.8802845731402895</v>
      </c>
      <c r="AH84" s="126">
        <f t="shared" si="89"/>
        <v>5.2946696963889721</v>
      </c>
      <c r="AI84" s="126">
        <f t="shared" si="89"/>
        <v>4.7312399371310283</v>
      </c>
      <c r="AJ84" s="126">
        <f t="shared" si="89"/>
        <v>4.815799824219793</v>
      </c>
    </row>
    <row r="85" spans="2:36">
      <c r="B85" s="106" t="s">
        <v>319</v>
      </c>
      <c r="C85" s="102"/>
      <c r="D85" s="102"/>
      <c r="E85" s="102"/>
      <c r="F85" s="126">
        <f t="shared" si="88"/>
        <v>4.2319824060614737</v>
      </c>
      <c r="G85" s="126">
        <f t="shared" si="88"/>
        <v>4.1468522447107388</v>
      </c>
      <c r="H85" s="126">
        <f t="shared" si="88"/>
        <v>4.4544584667545681</v>
      </c>
      <c r="I85" s="126">
        <f t="shared" si="88"/>
        <v>4.0955092731864644</v>
      </c>
      <c r="J85" s="126">
        <f t="shared" si="88"/>
        <v>4.0473049480907495</v>
      </c>
      <c r="K85" s="126">
        <f t="shared" si="88"/>
        <v>4.2308222423224358</v>
      </c>
      <c r="L85" s="126">
        <f t="shared" si="88"/>
        <v>4.1969944722600063</v>
      </c>
      <c r="M85" s="126">
        <f t="shared" si="88"/>
        <v>4.2615818007086634</v>
      </c>
      <c r="N85" s="126">
        <f t="shared" si="88"/>
        <v>4.1040554531636646</v>
      </c>
      <c r="O85" s="126">
        <f t="shared" si="88"/>
        <v>4.3736727403814646</v>
      </c>
      <c r="P85" s="126">
        <f t="shared" si="89"/>
        <v>4.3510288031012214</v>
      </c>
      <c r="Q85" s="126">
        <f t="shared" si="89"/>
        <v>4.1515372607574319</v>
      </c>
      <c r="R85" s="126">
        <f t="shared" si="89"/>
        <v>3.7249147447001887</v>
      </c>
      <c r="S85" s="126">
        <f t="shared" si="89"/>
        <v>3.7848955128643378</v>
      </c>
      <c r="T85" s="126">
        <f t="shared" si="89"/>
        <v>3.5932523065400197</v>
      </c>
      <c r="U85" s="126">
        <f t="shared" si="89"/>
        <v>3.3438896548445376</v>
      </c>
      <c r="V85" s="126">
        <f t="shared" si="89"/>
        <v>3.4836828691797801</v>
      </c>
      <c r="W85" s="126">
        <f t="shared" si="89"/>
        <v>3.6552532592799141</v>
      </c>
      <c r="X85" s="126">
        <f t="shared" si="89"/>
        <v>3.689137922564234</v>
      </c>
      <c r="Y85" s="126">
        <f t="shared" si="89"/>
        <v>4.0754648361140156</v>
      </c>
      <c r="Z85" s="126">
        <f t="shared" si="89"/>
        <v>4.1250958251030996</v>
      </c>
      <c r="AA85" s="126">
        <f t="shared" si="89"/>
        <v>3.940092635827416</v>
      </c>
      <c r="AB85" s="126">
        <f t="shared" si="89"/>
        <v>3.8986262004721768</v>
      </c>
      <c r="AC85" s="126">
        <f t="shared" si="89"/>
        <v>4.0396101468624837</v>
      </c>
      <c r="AD85" s="126">
        <f t="shared" si="89"/>
        <v>4.2860982098078981</v>
      </c>
      <c r="AE85" s="126">
        <f t="shared" si="89"/>
        <v>4.2002932704896567</v>
      </c>
      <c r="AF85" s="126">
        <f t="shared" si="89"/>
        <v>4.5793261385448529</v>
      </c>
      <c r="AG85" s="126">
        <f t="shared" si="89"/>
        <v>4.0432062217762166</v>
      </c>
      <c r="AH85" s="126">
        <f t="shared" si="89"/>
        <v>3.8606638732294511</v>
      </c>
      <c r="AI85" s="126">
        <f t="shared" si="89"/>
        <v>4.0530350196490561</v>
      </c>
      <c r="AJ85" s="126">
        <f t="shared" si="89"/>
        <v>4.0157692965106344</v>
      </c>
    </row>
    <row r="86" spans="2:36">
      <c r="B86" s="106" t="s">
        <v>320</v>
      </c>
      <c r="C86" s="102"/>
      <c r="D86" s="102"/>
      <c r="E86" s="102"/>
      <c r="F86" s="126">
        <f t="shared" ref="F86:AJ86" si="90">+SUM(C7:F7)/F58</f>
        <v>3.7389490354735462</v>
      </c>
      <c r="G86" s="126">
        <f t="shared" si="90"/>
        <v>4.0847588052157091</v>
      </c>
      <c r="H86" s="126">
        <f t="shared" si="90"/>
        <v>3.9319380432686231</v>
      </c>
      <c r="I86" s="126">
        <f t="shared" si="90"/>
        <v>4.8790912045873167</v>
      </c>
      <c r="J86" s="126">
        <f t="shared" si="90"/>
        <v>4.0399471637990318</v>
      </c>
      <c r="K86" s="126">
        <f t="shared" si="90"/>
        <v>4.8679039571821496</v>
      </c>
      <c r="L86" s="126">
        <f t="shared" si="90"/>
        <v>4.3086287704911941</v>
      </c>
      <c r="M86" s="126">
        <f t="shared" si="90"/>
        <v>4.839133984205791</v>
      </c>
      <c r="N86" s="126">
        <f t="shared" si="90"/>
        <v>4.5537196816007954</v>
      </c>
      <c r="O86" s="126">
        <f t="shared" si="90"/>
        <v>4.685663878380395</v>
      </c>
      <c r="P86" s="126">
        <f t="shared" si="90"/>
        <v>4.1586658253244018</v>
      </c>
      <c r="Q86" s="126">
        <f t="shared" si="90"/>
        <v>4.6754375907666441</v>
      </c>
      <c r="R86" s="126">
        <f t="shared" si="90"/>
        <v>3.6054889281551938</v>
      </c>
      <c r="S86" s="126">
        <f t="shared" si="90"/>
        <v>3.8670883619853313</v>
      </c>
      <c r="T86" s="126">
        <f t="shared" si="90"/>
        <v>3.521181549465874</v>
      </c>
      <c r="U86" s="126">
        <f t="shared" si="90"/>
        <v>3.8306680554704573</v>
      </c>
      <c r="V86" s="126">
        <f t="shared" si="90"/>
        <v>3.4755483037752821</v>
      </c>
      <c r="W86" s="126">
        <f t="shared" si="90"/>
        <v>3.5341234209252166</v>
      </c>
      <c r="X86" s="126">
        <f t="shared" si="90"/>
        <v>3.4649703407861616</v>
      </c>
      <c r="Y86" s="126">
        <f t="shared" si="90"/>
        <v>3.9632402919998451</v>
      </c>
      <c r="Z86" s="126">
        <f t="shared" si="90"/>
        <v>4.3983580736003054</v>
      </c>
      <c r="AA86" s="126">
        <f t="shared" si="90"/>
        <v>3.6917452415076313</v>
      </c>
      <c r="AB86" s="126">
        <f t="shared" si="90"/>
        <v>3.5583533621618457</v>
      </c>
      <c r="AC86" s="126">
        <f t="shared" si="90"/>
        <v>4.4422212956383351</v>
      </c>
      <c r="AD86" s="126">
        <f t="shared" si="90"/>
        <v>4.5506893238722519</v>
      </c>
      <c r="AE86" s="126">
        <f t="shared" si="90"/>
        <v>4.7317789760592799</v>
      </c>
      <c r="AF86" s="126">
        <f t="shared" si="90"/>
        <v>4.7951321513180378</v>
      </c>
      <c r="AG86" s="126">
        <f t="shared" si="90"/>
        <v>4.6163201704887227</v>
      </c>
      <c r="AH86" s="126">
        <f t="shared" si="90"/>
        <v>4.3402096422230647</v>
      </c>
      <c r="AI86" s="126">
        <f t="shared" si="90"/>
        <v>4.6833687288130719</v>
      </c>
      <c r="AJ86" s="126">
        <f t="shared" si="90"/>
        <v>4.5268515307161694</v>
      </c>
    </row>
    <row r="87" spans="2:36">
      <c r="B87" s="106" t="s">
        <v>321</v>
      </c>
      <c r="C87" s="102"/>
      <c r="D87" s="102"/>
      <c r="E87" s="102"/>
      <c r="F87" s="126">
        <f t="shared" ref="F87:AE89" si="91">365/F84</f>
        <v>65.491252307544784</v>
      </c>
      <c r="G87" s="126">
        <f t="shared" si="91"/>
        <v>67.145011024637668</v>
      </c>
      <c r="H87" s="126">
        <f t="shared" si="91"/>
        <v>63.062735050737622</v>
      </c>
      <c r="I87" s="126">
        <f t="shared" si="91"/>
        <v>58.245282531593261</v>
      </c>
      <c r="J87" s="126">
        <f t="shared" si="91"/>
        <v>62.478743295148817</v>
      </c>
      <c r="K87" s="126">
        <f t="shared" si="91"/>
        <v>68.799407465985482</v>
      </c>
      <c r="L87" s="126">
        <f t="shared" si="91"/>
        <v>67.385649684410822</v>
      </c>
      <c r="M87" s="126">
        <f t="shared" si="91"/>
        <v>66.95636366270017</v>
      </c>
      <c r="N87" s="126">
        <f t="shared" si="91"/>
        <v>63.048961446797428</v>
      </c>
      <c r="O87" s="126">
        <f t="shared" si="91"/>
        <v>62.295319690093592</v>
      </c>
      <c r="P87" s="126">
        <f t="shared" si="91"/>
        <v>59.802768837904189</v>
      </c>
      <c r="Q87" s="126">
        <f t="shared" si="91"/>
        <v>66.794735571118096</v>
      </c>
      <c r="R87" s="126">
        <f t="shared" si="91"/>
        <v>66.184804395666006</v>
      </c>
      <c r="S87" s="126">
        <f t="shared" si="91"/>
        <v>75.812226095490686</v>
      </c>
      <c r="T87" s="126">
        <f t="shared" si="91"/>
        <v>75.852614775679314</v>
      </c>
      <c r="U87" s="126">
        <f t="shared" si="91"/>
        <v>73.371260862799559</v>
      </c>
      <c r="V87" s="126">
        <f t="shared" si="91"/>
        <v>65.141044854145605</v>
      </c>
      <c r="W87" s="126">
        <f t="shared" si="91"/>
        <v>71.127760128745052</v>
      </c>
      <c r="X87" s="126">
        <f t="shared" si="91"/>
        <v>72.226968664933295</v>
      </c>
      <c r="Y87" s="126">
        <f t="shared" si="91"/>
        <v>66.406761961005174</v>
      </c>
      <c r="Z87" s="126">
        <f t="shared" si="91"/>
        <v>66.958606828193837</v>
      </c>
      <c r="AA87" s="126">
        <f t="shared" si="91"/>
        <v>82.867910223894839</v>
      </c>
      <c r="AB87" s="126">
        <f t="shared" si="91"/>
        <v>80.27008742600006</v>
      </c>
      <c r="AC87" s="126">
        <f t="shared" si="91"/>
        <v>75.704292958824595</v>
      </c>
      <c r="AD87" s="126">
        <f t="shared" si="91"/>
        <v>72.301920247559266</v>
      </c>
      <c r="AE87" s="126">
        <f t="shared" si="91"/>
        <v>67.251599144970655</v>
      </c>
      <c r="AF87" s="126">
        <f t="shared" ref="AF87:AI87" si="92">365/AF84</f>
        <v>67.892288962081707</v>
      </c>
      <c r="AG87" s="126">
        <f t="shared" si="92"/>
        <v>74.790720608559823</v>
      </c>
      <c r="AH87" s="126">
        <f t="shared" si="92"/>
        <v>68.93725594420637</v>
      </c>
      <c r="AI87" s="126">
        <f t="shared" si="92"/>
        <v>77.146795522979119</v>
      </c>
      <c r="AJ87" s="126">
        <f t="shared" ref="AJ87" si="93">365/AJ84</f>
        <v>75.792186827269873</v>
      </c>
    </row>
    <row r="88" spans="2:36">
      <c r="B88" s="106" t="s">
        <v>322</v>
      </c>
      <c r="C88" s="102"/>
      <c r="D88" s="102"/>
      <c r="E88" s="102"/>
      <c r="F88" s="126">
        <f t="shared" si="91"/>
        <v>86.247995614823452</v>
      </c>
      <c r="G88" s="126">
        <f t="shared" si="91"/>
        <v>88.018568895371956</v>
      </c>
      <c r="H88" s="126">
        <f t="shared" si="91"/>
        <v>81.940375631323803</v>
      </c>
      <c r="I88" s="126">
        <f t="shared" si="91"/>
        <v>89.122005507270131</v>
      </c>
      <c r="J88" s="126">
        <f t="shared" si="91"/>
        <v>90.183468921011951</v>
      </c>
      <c r="K88" s="126">
        <f t="shared" si="91"/>
        <v>86.271646288698633</v>
      </c>
      <c r="L88" s="126">
        <f t="shared" si="91"/>
        <v>86.966995647114601</v>
      </c>
      <c r="M88" s="126">
        <f t="shared" si="91"/>
        <v>85.648948458364387</v>
      </c>
      <c r="N88" s="126">
        <f t="shared" si="91"/>
        <v>88.93642012527755</v>
      </c>
      <c r="O88" s="126">
        <f t="shared" si="91"/>
        <v>83.453889137614198</v>
      </c>
      <c r="P88" s="126">
        <f t="shared" si="91"/>
        <v>83.888205874400114</v>
      </c>
      <c r="Q88" s="126">
        <f t="shared" si="91"/>
        <v>87.919239807908454</v>
      </c>
      <c r="R88" s="126">
        <f t="shared" si="91"/>
        <v>97.988819883548274</v>
      </c>
      <c r="S88" s="126">
        <f t="shared" si="91"/>
        <v>96.435951470632503</v>
      </c>
      <c r="T88" s="126">
        <f t="shared" si="91"/>
        <v>101.57928496578698</v>
      </c>
      <c r="U88" s="126">
        <f t="shared" si="91"/>
        <v>109.15431957247687</v>
      </c>
      <c r="V88" s="126">
        <f t="shared" si="91"/>
        <v>104.77417540763057</v>
      </c>
      <c r="W88" s="126">
        <f t="shared" si="91"/>
        <v>99.856281934320776</v>
      </c>
      <c r="X88" s="126">
        <f t="shared" si="91"/>
        <v>98.939103839819836</v>
      </c>
      <c r="Y88" s="126">
        <f t="shared" si="91"/>
        <v>89.560335980724616</v>
      </c>
      <c r="Z88" s="126">
        <f t="shared" si="91"/>
        <v>88.482793000542586</v>
      </c>
      <c r="AA88" s="126">
        <f t="shared" si="91"/>
        <v>92.637415851861135</v>
      </c>
      <c r="AB88" s="126">
        <f t="shared" si="91"/>
        <v>93.622722782654449</v>
      </c>
      <c r="AC88" s="126">
        <f t="shared" si="91"/>
        <v>90.355253781974753</v>
      </c>
      <c r="AD88" s="126">
        <f t="shared" si="91"/>
        <v>85.159037925162053</v>
      </c>
      <c r="AE88" s="126">
        <f t="shared" si="91"/>
        <v>86.898694089865174</v>
      </c>
      <c r="AF88" s="126">
        <f t="shared" ref="AF88:AI88" si="94">365/AF85</f>
        <v>79.706050400678393</v>
      </c>
      <c r="AG88" s="126">
        <f t="shared" si="94"/>
        <v>90.27489076222588</v>
      </c>
      <c r="AH88" s="126">
        <f t="shared" si="94"/>
        <v>94.543325185851245</v>
      </c>
      <c r="AI88" s="126">
        <f t="shared" si="94"/>
        <v>90.055969965836766</v>
      </c>
      <c r="AJ88" s="126">
        <f t="shared" ref="AJ88" si="95">365/AJ85</f>
        <v>90.891675554458345</v>
      </c>
    </row>
    <row r="89" spans="2:36">
      <c r="B89" s="106" t="s">
        <v>323</v>
      </c>
      <c r="C89" s="102"/>
      <c r="D89" s="102"/>
      <c r="E89" s="102"/>
      <c r="F89" s="126">
        <f t="shared" si="91"/>
        <v>97.621015033111291</v>
      </c>
      <c r="G89" s="126">
        <f t="shared" si="91"/>
        <v>89.356561159484414</v>
      </c>
      <c r="H89" s="126">
        <f t="shared" si="91"/>
        <v>92.82954003430207</v>
      </c>
      <c r="I89" s="126">
        <f t="shared" si="91"/>
        <v>74.809013542691588</v>
      </c>
      <c r="J89" s="126">
        <f t="shared" si="91"/>
        <v>90.347716245072405</v>
      </c>
      <c r="K89" s="126">
        <f t="shared" si="91"/>
        <v>74.980937013244827</v>
      </c>
      <c r="L89" s="126">
        <f t="shared" si="91"/>
        <v>84.713726673275019</v>
      </c>
      <c r="M89" s="126">
        <f t="shared" si="91"/>
        <v>75.426719159110988</v>
      </c>
      <c r="N89" s="126">
        <f t="shared" si="91"/>
        <v>80.154253120756309</v>
      </c>
      <c r="O89" s="126">
        <f t="shared" si="91"/>
        <v>77.897179454998096</v>
      </c>
      <c r="P89" s="126">
        <f t="shared" si="91"/>
        <v>87.768533306358592</v>
      </c>
      <c r="Q89" s="126">
        <f t="shared" si="91"/>
        <v>78.067559006845812</v>
      </c>
      <c r="R89" s="126">
        <f t="shared" si="91"/>
        <v>101.234536361968</v>
      </c>
      <c r="S89" s="126">
        <f t="shared" si="91"/>
        <v>94.386258040561557</v>
      </c>
      <c r="T89" s="126">
        <f t="shared" si="91"/>
        <v>103.65838707048962</v>
      </c>
      <c r="U89" s="126">
        <f t="shared" si="91"/>
        <v>95.283641055443297</v>
      </c>
      <c r="V89" s="126">
        <f t="shared" si="91"/>
        <v>105.01940070967281</v>
      </c>
      <c r="W89" s="126">
        <f t="shared" si="91"/>
        <v>103.27879265304344</v>
      </c>
      <c r="X89" s="126">
        <f t="shared" si="91"/>
        <v>105.34000701350469</v>
      </c>
      <c r="Y89" s="126">
        <f t="shared" si="91"/>
        <v>92.096358814474399</v>
      </c>
      <c r="Z89" s="126">
        <f t="shared" si="91"/>
        <v>82.985512750949539</v>
      </c>
      <c r="AA89" s="126">
        <f t="shared" si="91"/>
        <v>98.869227458106423</v>
      </c>
      <c r="AB89" s="126">
        <f t="shared" si="91"/>
        <v>102.57553504417771</v>
      </c>
      <c r="AC89" s="126">
        <f t="shared" si="91"/>
        <v>82.166100180191606</v>
      </c>
      <c r="AD89" s="126">
        <f t="shared" si="91"/>
        <v>80.207628783899466</v>
      </c>
      <c r="AE89" s="126">
        <f t="shared" si="91"/>
        <v>77.13800704697735</v>
      </c>
      <c r="AF89" s="126">
        <f t="shared" ref="AF89:AI89" si="96">365/AF86</f>
        <v>76.118861479067363</v>
      </c>
      <c r="AG89" s="126">
        <f t="shared" si="96"/>
        <v>79.067306105277794</v>
      </c>
      <c r="AH89" s="126">
        <f t="shared" si="96"/>
        <v>84.097320196046155</v>
      </c>
      <c r="AI89" s="126">
        <f t="shared" si="96"/>
        <v>77.935354044289326</v>
      </c>
      <c r="AJ89" s="126">
        <f t="shared" ref="AJ89" si="97">365/AJ86</f>
        <v>80.62999140204964</v>
      </c>
    </row>
    <row r="90" spans="2:36">
      <c r="B90" s="108" t="s">
        <v>324</v>
      </c>
      <c r="C90" s="109"/>
      <c r="D90" s="109"/>
      <c r="E90" s="109"/>
      <c r="F90" s="131">
        <f t="shared" ref="F90:AE90" si="98">+F87+F88-F89</f>
        <v>54.118232889256944</v>
      </c>
      <c r="G90" s="131">
        <f t="shared" si="98"/>
        <v>65.80701876052521</v>
      </c>
      <c r="H90" s="131">
        <f t="shared" si="98"/>
        <v>52.173570647759348</v>
      </c>
      <c r="I90" s="131">
        <f t="shared" si="98"/>
        <v>72.558274496171805</v>
      </c>
      <c r="J90" s="131">
        <f t="shared" si="98"/>
        <v>62.314495971088348</v>
      </c>
      <c r="K90" s="131">
        <f t="shared" si="98"/>
        <v>80.090116741439275</v>
      </c>
      <c r="L90" s="131">
        <f t="shared" si="98"/>
        <v>69.638918658250404</v>
      </c>
      <c r="M90" s="131">
        <f t="shared" si="98"/>
        <v>77.178592961953584</v>
      </c>
      <c r="N90" s="131">
        <f t="shared" si="98"/>
        <v>71.831128451318662</v>
      </c>
      <c r="O90" s="131">
        <f t="shared" si="98"/>
        <v>67.85202937270968</v>
      </c>
      <c r="P90" s="131">
        <f t="shared" si="98"/>
        <v>55.922441405945705</v>
      </c>
      <c r="Q90" s="131">
        <f t="shared" si="98"/>
        <v>76.646416372180738</v>
      </c>
      <c r="R90" s="131">
        <f t="shared" si="98"/>
        <v>62.939087917246269</v>
      </c>
      <c r="S90" s="131">
        <f t="shared" si="98"/>
        <v>77.861919525561632</v>
      </c>
      <c r="T90" s="131">
        <f t="shared" si="98"/>
        <v>73.773512670976658</v>
      </c>
      <c r="U90" s="131">
        <f t="shared" si="98"/>
        <v>87.241939379833127</v>
      </c>
      <c r="V90" s="131">
        <f t="shared" si="98"/>
        <v>64.895819552103362</v>
      </c>
      <c r="W90" s="131">
        <f t="shared" si="98"/>
        <v>67.70524941002239</v>
      </c>
      <c r="X90" s="131">
        <f t="shared" si="98"/>
        <v>65.826065491248428</v>
      </c>
      <c r="Y90" s="131">
        <f t="shared" si="98"/>
        <v>63.870739127255376</v>
      </c>
      <c r="Z90" s="131">
        <f t="shared" si="98"/>
        <v>72.455887077786883</v>
      </c>
      <c r="AA90" s="131">
        <f t="shared" si="98"/>
        <v>76.636098617649566</v>
      </c>
      <c r="AB90" s="131">
        <f t="shared" si="98"/>
        <v>71.317275164476797</v>
      </c>
      <c r="AC90" s="131">
        <f t="shared" si="98"/>
        <v>83.893446560607757</v>
      </c>
      <c r="AD90" s="131">
        <f t="shared" si="98"/>
        <v>77.253329388821854</v>
      </c>
      <c r="AE90" s="131">
        <f t="shared" si="98"/>
        <v>77.012286187858479</v>
      </c>
      <c r="AF90" s="131">
        <f t="shared" ref="AF90:AI90" si="99">+AF87+AF88-AF89</f>
        <v>71.479477883692738</v>
      </c>
      <c r="AG90" s="131">
        <f t="shared" si="99"/>
        <v>85.998305265507895</v>
      </c>
      <c r="AH90" s="131">
        <f t="shared" si="99"/>
        <v>79.383260934011446</v>
      </c>
      <c r="AI90" s="131">
        <f t="shared" si="99"/>
        <v>89.267411444526559</v>
      </c>
      <c r="AJ90" s="131">
        <f t="shared" ref="AJ90" si="100">+AJ87+AJ88-AJ89</f>
        <v>86.053870979678564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D93" si="101">+SUM(C23:F23)/F65*100</f>
        <v>3.5696082394502344</v>
      </c>
      <c r="G93" s="126">
        <f t="shared" si="101"/>
        <v>3.8623362134447401</v>
      </c>
      <c r="H93" s="126">
        <f t="shared" si="101"/>
        <v>4.2146333867835688</v>
      </c>
      <c r="I93" s="126">
        <f t="shared" si="101"/>
        <v>3.9357363687877465</v>
      </c>
      <c r="J93" s="126">
        <f t="shared" si="101"/>
        <v>2.3031211102046494</v>
      </c>
      <c r="K93" s="126">
        <f t="shared" si="101"/>
        <v>0.88172970649191829</v>
      </c>
      <c r="L93" s="126">
        <f t="shared" si="101"/>
        <v>0.93346519580423615</v>
      </c>
      <c r="M93" s="126">
        <f t="shared" si="101"/>
        <v>1.9749147557478057</v>
      </c>
      <c r="N93" s="126">
        <f t="shared" si="101"/>
        <v>1.0240283709513365</v>
      </c>
      <c r="O93" s="126">
        <f t="shared" si="101"/>
        <v>2.3275750637757944</v>
      </c>
      <c r="P93" s="126">
        <f t="shared" si="101"/>
        <v>2.4000529520783691</v>
      </c>
      <c r="Q93" s="126">
        <f t="shared" si="101"/>
        <v>1.3119220546535475</v>
      </c>
      <c r="R93" s="126">
        <f t="shared" si="101"/>
        <v>1.7190653658932105</v>
      </c>
      <c r="S93" s="126">
        <f t="shared" si="101"/>
        <v>1.6265307097628041</v>
      </c>
      <c r="T93" s="126">
        <f t="shared" si="101"/>
        <v>2.0518417228318704</v>
      </c>
      <c r="U93" s="126">
        <f t="shared" si="101"/>
        <v>2.9336501685104768</v>
      </c>
      <c r="V93" s="126">
        <f t="shared" si="101"/>
        <v>3.2715589917421357</v>
      </c>
      <c r="W93" s="126">
        <f t="shared" si="101"/>
        <v>4.2082894169756813</v>
      </c>
      <c r="X93" s="126">
        <f t="shared" si="101"/>
        <v>6.3858368978724602</v>
      </c>
      <c r="Y93" s="126">
        <f t="shared" si="101"/>
        <v>7.5617080413779512</v>
      </c>
      <c r="Z93" s="126">
        <f t="shared" si="101"/>
        <v>8.1644968093291297</v>
      </c>
      <c r="AA93" s="126">
        <f t="shared" si="101"/>
        <v>8.7660833088196775</v>
      </c>
      <c r="AB93" s="126">
        <f t="shared" si="101"/>
        <v>7.7634108981879804</v>
      </c>
      <c r="AC93" s="126">
        <f t="shared" si="101"/>
        <v>6.9791794251965422</v>
      </c>
      <c r="AD93" s="126">
        <f t="shared" si="101"/>
        <v>7.5150231816405633</v>
      </c>
      <c r="AE93" s="126">
        <f>+SUM(AB23:AE23)/AE65*100</f>
        <v>6.7128049526319735</v>
      </c>
      <c r="AF93" s="126">
        <f>+SUM(AC23:AF23)/AF65*100</f>
        <v>5.959407330670774</v>
      </c>
      <c r="AG93" s="126">
        <f>+SUM(AD23:AG23)/AG65*100</f>
        <v>5.0389587976502028</v>
      </c>
      <c r="AH93" s="126">
        <f t="shared" ref="AH93" si="102">+SUM(AE23:AH23)/AH65*100</f>
        <v>4.918019455216001</v>
      </c>
      <c r="AI93" s="126">
        <f>+SUM(AF23:AI23)/AI65*100</f>
        <v>4.8705067394733712</v>
      </c>
      <c r="AJ93" s="126">
        <f>+SUM(AG23:AJ23)/AJ65*100</f>
        <v>4.734215699966696</v>
      </c>
    </row>
    <row r="94" spans="2:36">
      <c r="B94" s="106" t="s">
        <v>327</v>
      </c>
      <c r="C94" s="102"/>
      <c r="D94" s="102"/>
      <c r="E94" s="102"/>
      <c r="F94" s="132">
        <f t="shared" ref="F94:AJ94" si="103">+SUM(C23:F23)/SUM(C6:F6)*100</f>
        <v>3.6519143631176427</v>
      </c>
      <c r="G94" s="132">
        <f t="shared" si="103"/>
        <v>3.7814942959483364</v>
      </c>
      <c r="H94" s="132">
        <f t="shared" si="103"/>
        <v>3.9934685863688659</v>
      </c>
      <c r="I94" s="132">
        <f t="shared" si="103"/>
        <v>3.8465732355405575</v>
      </c>
      <c r="J94" s="132">
        <f t="shared" si="103"/>
        <v>2.2411546726678959</v>
      </c>
      <c r="K94" s="132">
        <f t="shared" si="103"/>
        <v>0.86348391794982671</v>
      </c>
      <c r="L94" s="132">
        <f t="shared" si="103"/>
        <v>0.93908084652155743</v>
      </c>
      <c r="M94" s="132">
        <f t="shared" si="103"/>
        <v>1.9959007191847793</v>
      </c>
      <c r="N94" s="132">
        <f t="shared" si="103"/>
        <v>1.0807978947304668</v>
      </c>
      <c r="O94" s="132">
        <f t="shared" si="103"/>
        <v>2.4841352145908457</v>
      </c>
      <c r="P94" s="132">
        <f t="shared" si="103"/>
        <v>2.6847592157482181</v>
      </c>
      <c r="Q94" s="132">
        <f t="shared" si="103"/>
        <v>1.5282712940283576</v>
      </c>
      <c r="R94" s="132">
        <f t="shared" si="103"/>
        <v>2.0802671600577494</v>
      </c>
      <c r="S94" s="132">
        <f t="shared" si="103"/>
        <v>1.9073347403881908</v>
      </c>
      <c r="T94" s="132">
        <f t="shared" si="103"/>
        <v>2.2876197432188698</v>
      </c>
      <c r="U94" s="132">
        <f t="shared" si="103"/>
        <v>3.0516087716358236</v>
      </c>
      <c r="V94" s="132">
        <f t="shared" si="103"/>
        <v>3.1188094657233472</v>
      </c>
      <c r="W94" s="132">
        <f t="shared" si="103"/>
        <v>3.8647027473273905</v>
      </c>
      <c r="X94" s="132">
        <f t="shared" si="103"/>
        <v>5.5764700137937773</v>
      </c>
      <c r="Y94" s="132">
        <f t="shared" si="103"/>
        <v>6.2094848952621131</v>
      </c>
      <c r="Z94" s="132">
        <f t="shared" si="103"/>
        <v>6.5563876651982378</v>
      </c>
      <c r="AA94" s="132">
        <f t="shared" si="103"/>
        <v>7.1190378794076743</v>
      </c>
      <c r="AB94" s="132">
        <f t="shared" si="103"/>
        <v>6.2839223651843596</v>
      </c>
      <c r="AC94" s="132">
        <f t="shared" si="103"/>
        <v>5.5126992058345117</v>
      </c>
      <c r="AD94" s="132">
        <f t="shared" si="103"/>
        <v>5.8446245286137728</v>
      </c>
      <c r="AE94" s="132">
        <f t="shared" si="103"/>
        <v>5.148636502570838</v>
      </c>
      <c r="AF94" s="132">
        <f t="shared" si="103"/>
        <v>4.3204185232509076</v>
      </c>
      <c r="AG94" s="132">
        <f t="shared" si="103"/>
        <v>3.823242672024437</v>
      </c>
      <c r="AH94" s="132">
        <f t="shared" si="103"/>
        <v>3.7523578271588596</v>
      </c>
      <c r="AI94" s="132">
        <f t="shared" si="103"/>
        <v>3.6930054397971137</v>
      </c>
      <c r="AJ94" s="132">
        <f t="shared" si="103"/>
        <v>3.5546870667428947</v>
      </c>
    </row>
    <row r="95" spans="2:36">
      <c r="B95" s="106" t="s">
        <v>328</v>
      </c>
      <c r="C95" s="102"/>
      <c r="D95" s="102"/>
      <c r="E95" s="102"/>
      <c r="F95" s="126">
        <f t="shared" ref="F95:AJ95" si="104">+SUM(C6:F6)/F56</f>
        <v>0.50106726510594946</v>
      </c>
      <c r="G95" s="126">
        <f t="shared" si="104"/>
        <v>0.51017484836471017</v>
      </c>
      <c r="H95" s="126">
        <f t="shared" si="104"/>
        <v>0.52940845129659453</v>
      </c>
      <c r="I95" s="126">
        <f t="shared" si="104"/>
        <v>0.52078012711212196</v>
      </c>
      <c r="J95" s="126">
        <f t="shared" si="104"/>
        <v>0.51767172254311633</v>
      </c>
      <c r="K95" s="126">
        <f t="shared" si="104"/>
        <v>0.51489544008172916</v>
      </c>
      <c r="L95" s="126">
        <f t="shared" si="104"/>
        <v>0.49914721970458187</v>
      </c>
      <c r="M95" s="126">
        <f t="shared" si="104"/>
        <v>0.50741276196034135</v>
      </c>
      <c r="N95" s="126">
        <f t="shared" si="104"/>
        <v>0.48769641684863158</v>
      </c>
      <c r="O95" s="126">
        <f t="shared" si="104"/>
        <v>0.48502826835828172</v>
      </c>
      <c r="P95" s="126">
        <f t="shared" si="104"/>
        <v>0.46899568171225203</v>
      </c>
      <c r="Q95" s="126">
        <f t="shared" si="104"/>
        <v>0.44881278358528442</v>
      </c>
      <c r="R95" s="126">
        <f t="shared" si="104"/>
        <v>0.43420746319753512</v>
      </c>
      <c r="S95" s="126">
        <f t="shared" si="104"/>
        <v>0.44751337554643883</v>
      </c>
      <c r="T95" s="126">
        <f t="shared" si="104"/>
        <v>0.46369947394185707</v>
      </c>
      <c r="U95" s="126">
        <f t="shared" si="104"/>
        <v>0.49595900154575334</v>
      </c>
      <c r="V95" s="126">
        <f t="shared" si="104"/>
        <v>0.53599155355170758</v>
      </c>
      <c r="W95" s="126">
        <f t="shared" si="104"/>
        <v>0.56094576394883122</v>
      </c>
      <c r="X95" s="126">
        <f t="shared" si="104"/>
        <v>0.59411347486869759</v>
      </c>
      <c r="Y95" s="126">
        <f t="shared" si="104"/>
        <v>0.64275685594025156</v>
      </c>
      <c r="Z95" s="126">
        <f t="shared" si="104"/>
        <v>0.6548150904589547</v>
      </c>
      <c r="AA95" s="126">
        <f t="shared" si="104"/>
        <v>0.64848638760418154</v>
      </c>
      <c r="AB95" s="126">
        <f t="shared" si="104"/>
        <v>0.6354402972565234</v>
      </c>
      <c r="AC95" s="126">
        <f t="shared" si="104"/>
        <v>0.6197544464899184</v>
      </c>
      <c r="AD95" s="126">
        <f t="shared" si="104"/>
        <v>0.62881489649615729</v>
      </c>
      <c r="AE95" s="126">
        <f t="shared" si="104"/>
        <v>0.65272021902395283</v>
      </c>
      <c r="AF95" s="126">
        <f t="shared" si="104"/>
        <v>0.65933728698929228</v>
      </c>
      <c r="AG95" s="126">
        <f t="shared" si="104"/>
        <v>0.63460348683591228</v>
      </c>
      <c r="AH95" s="126">
        <f t="shared" si="104"/>
        <v>0.6284788411456218</v>
      </c>
      <c r="AI95" s="126">
        <f t="shared" si="104"/>
        <v>0.62895616589842962</v>
      </c>
      <c r="AJ95" s="126">
        <f t="shared" si="104"/>
        <v>0.62522364066193858</v>
      </c>
    </row>
    <row r="96" spans="2:36">
      <c r="B96" s="106" t="s">
        <v>329</v>
      </c>
      <c r="C96" s="102"/>
      <c r="D96" s="102"/>
      <c r="E96" s="102"/>
      <c r="F96" s="126">
        <f t="shared" ref="F96:AE96" si="105">+F56/F65</f>
        <v>1.9507604384531112</v>
      </c>
      <c r="G96" s="126">
        <f t="shared" si="105"/>
        <v>2.0020161768894797</v>
      </c>
      <c r="H96" s="126">
        <f t="shared" si="105"/>
        <v>1.9935111115103659</v>
      </c>
      <c r="I96" s="126">
        <f t="shared" si="105"/>
        <v>1.9647060896014938</v>
      </c>
      <c r="J96" s="126">
        <f t="shared" si="105"/>
        <v>1.9851370874371654</v>
      </c>
      <c r="K96" s="126">
        <f t="shared" si="105"/>
        <v>1.9831801816325434</v>
      </c>
      <c r="L96" s="126">
        <f t="shared" si="105"/>
        <v>1.9914366281651319</v>
      </c>
      <c r="M96" s="126">
        <f t="shared" si="105"/>
        <v>1.9500602693704037</v>
      </c>
      <c r="N96" s="126">
        <f t="shared" si="105"/>
        <v>1.9427545473717132</v>
      </c>
      <c r="O96" s="126">
        <f t="shared" si="105"/>
        <v>1.931796672218417</v>
      </c>
      <c r="P96" s="126">
        <f t="shared" si="105"/>
        <v>1.9061041979231017</v>
      </c>
      <c r="Q96" s="126">
        <f t="shared" si="105"/>
        <v>1.9126801856828732</v>
      </c>
      <c r="R96" s="126">
        <f t="shared" si="105"/>
        <v>1.9031630339411525</v>
      </c>
      <c r="S96" s="126">
        <f t="shared" si="105"/>
        <v>1.9055893983733245</v>
      </c>
      <c r="T96" s="126">
        <f t="shared" si="105"/>
        <v>1.9342981542721791</v>
      </c>
      <c r="U96" s="126">
        <f t="shared" si="105"/>
        <v>1.9383566668440713</v>
      </c>
      <c r="V96" s="126">
        <f t="shared" si="105"/>
        <v>1.9570772396184448</v>
      </c>
      <c r="W96" s="126">
        <f t="shared" si="105"/>
        <v>1.9411926189226518</v>
      </c>
      <c r="X96" s="126">
        <f t="shared" si="105"/>
        <v>1.9274763062987503</v>
      </c>
      <c r="Y96" s="126">
        <f t="shared" si="105"/>
        <v>1.8946003468062036</v>
      </c>
      <c r="Z96" s="126">
        <f t="shared" si="105"/>
        <v>1.9017180113473504</v>
      </c>
      <c r="AA96" s="126">
        <f t="shared" si="105"/>
        <v>1.8988183746304483</v>
      </c>
      <c r="AB96" s="126">
        <f t="shared" si="105"/>
        <v>1.9442271759440317</v>
      </c>
      <c r="AC96" s="126">
        <f t="shared" si="105"/>
        <v>2.0427744435486366</v>
      </c>
      <c r="AD96" s="126">
        <f t="shared" si="105"/>
        <v>2.0448002365689062</v>
      </c>
      <c r="AE96" s="126">
        <f t="shared" si="105"/>
        <v>1.9974905402046235</v>
      </c>
      <c r="AF96" s="126">
        <f t="shared" ref="AF96:AI96" si="106">+AF56/AF65</f>
        <v>2.0920382209015442</v>
      </c>
      <c r="AG96" s="126">
        <f t="shared" si="106"/>
        <v>2.0768564922116113</v>
      </c>
      <c r="AH96" s="126">
        <f t="shared" si="106"/>
        <v>2.0854286477174617</v>
      </c>
      <c r="AI96" s="126">
        <f t="shared" si="106"/>
        <v>2.0968811819691204</v>
      </c>
      <c r="AJ96" s="126">
        <f t="shared" ref="AJ96" si="107">+AJ56/AJ65</f>
        <v>2.1301553452295265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-129.66453071993968</v>
      </c>
      <c r="G97" s="126">
        <f t="shared" ref="G97:AJ97" si="108">+SUM(D21:G21)/SUM(D20:G20)*100</f>
        <v>-88.734232274902141</v>
      </c>
      <c r="H97" s="126">
        <f t="shared" si="108"/>
        <v>-55.628040689960187</v>
      </c>
      <c r="I97" s="126">
        <f t="shared" si="108"/>
        <v>-71.847958464201014</v>
      </c>
      <c r="J97" s="126">
        <f t="shared" si="108"/>
        <v>25.429295298864595</v>
      </c>
      <c r="K97" s="126">
        <f t="shared" si="108"/>
        <v>48.970328654282589</v>
      </c>
      <c r="L97" s="126">
        <f t="shared" si="108"/>
        <v>40.157116451016634</v>
      </c>
      <c r="M97" s="126">
        <f t="shared" si="108"/>
        <v>38.238458090542359</v>
      </c>
      <c r="N97" s="126">
        <f t="shared" si="108"/>
        <v>51.649393754656913</v>
      </c>
      <c r="O97" s="126">
        <f t="shared" si="108"/>
        <v>24.523029485449989</v>
      </c>
      <c r="P97" s="126">
        <f t="shared" si="108"/>
        <v>24.618867227201331</v>
      </c>
      <c r="Q97" s="126">
        <f t="shared" si="108"/>
        <v>14.21378776142525</v>
      </c>
      <c r="R97" s="126">
        <f t="shared" si="108"/>
        <v>22.225861391327133</v>
      </c>
      <c r="S97" s="126">
        <f t="shared" si="108"/>
        <v>24.565173594788796</v>
      </c>
      <c r="T97" s="126">
        <f t="shared" si="108"/>
        <v>23.456592497732245</v>
      </c>
      <c r="U97" s="126">
        <f t="shared" si="108"/>
        <v>22.198062104219119</v>
      </c>
      <c r="V97" s="126">
        <f t="shared" si="108"/>
        <v>24.059742023082144</v>
      </c>
      <c r="W97" s="126">
        <f t="shared" si="108"/>
        <v>23.919975313721455</v>
      </c>
      <c r="X97" s="126">
        <f t="shared" si="108"/>
        <v>24.404692955602258</v>
      </c>
      <c r="Y97" s="126">
        <f t="shared" si="108"/>
        <v>25.748094829114009</v>
      </c>
      <c r="Z97" s="126">
        <f t="shared" si="108"/>
        <v>27.112895919291844</v>
      </c>
      <c r="AA97" s="126">
        <f t="shared" si="108"/>
        <v>27.01795978618237</v>
      </c>
      <c r="AB97" s="126">
        <f t="shared" si="108"/>
        <v>27.286486486486488</v>
      </c>
      <c r="AC97" s="126">
        <f t="shared" si="108"/>
        <v>26.896523213030715</v>
      </c>
      <c r="AD97" s="126">
        <f t="shared" si="108"/>
        <v>24.761602034329307</v>
      </c>
      <c r="AE97" s="126">
        <f t="shared" si="108"/>
        <v>24.876313302573795</v>
      </c>
      <c r="AF97" s="126">
        <f t="shared" si="108"/>
        <v>25.047702208854822</v>
      </c>
      <c r="AG97" s="126">
        <f t="shared" si="108"/>
        <v>25.502108087389804</v>
      </c>
      <c r="AH97" s="126">
        <f t="shared" si="108"/>
        <v>20.854398382204248</v>
      </c>
      <c r="AI97" s="126">
        <f t="shared" si="108"/>
        <v>21.102865523959633</v>
      </c>
      <c r="AJ97" s="126">
        <f t="shared" si="108"/>
        <v>22.444783444982424</v>
      </c>
    </row>
    <row r="98" spans="2:36">
      <c r="B98" s="106" t="s">
        <v>331</v>
      </c>
      <c r="C98" s="102"/>
      <c r="D98" s="102"/>
      <c r="E98" s="102"/>
      <c r="F98" s="122">
        <f t="shared" ref="F98:AJ98" si="109">+SUM(C11:F11)*(1-F97%)</f>
        <v>52646.000376931777</v>
      </c>
      <c r="G98" s="122">
        <f t="shared" si="109"/>
        <v>51956.64680295781</v>
      </c>
      <c r="H98" s="122">
        <f t="shared" si="109"/>
        <v>51153.380694383013</v>
      </c>
      <c r="I98" s="122">
        <f t="shared" si="109"/>
        <v>54432.840843535676</v>
      </c>
      <c r="J98" s="122">
        <f t="shared" si="109"/>
        <v>27795.48447030121</v>
      </c>
      <c r="K98" s="122">
        <f t="shared" si="109"/>
        <v>15653.861982012273</v>
      </c>
      <c r="L98" s="122">
        <f t="shared" si="109"/>
        <v>17669.209796672829</v>
      </c>
      <c r="M98" s="122">
        <f t="shared" si="109"/>
        <v>25879.938906320036</v>
      </c>
      <c r="N98" s="122">
        <f t="shared" si="109"/>
        <v>16691.596288017339</v>
      </c>
      <c r="O98" s="122">
        <f t="shared" si="109"/>
        <v>27735.522354981695</v>
      </c>
      <c r="P98" s="122">
        <f t="shared" si="109"/>
        <v>27140.223043518432</v>
      </c>
      <c r="Q98" s="122">
        <f t="shared" si="109"/>
        <v>19415.135553834236</v>
      </c>
      <c r="R98" s="122">
        <f t="shared" si="109"/>
        <v>20373.713349927944</v>
      </c>
      <c r="S98" s="122">
        <f t="shared" si="109"/>
        <v>18627.121684238802</v>
      </c>
      <c r="T98" s="122">
        <f t="shared" si="109"/>
        <v>21226.252334453871</v>
      </c>
      <c r="U98" s="122">
        <f t="shared" si="109"/>
        <v>24383.905355916686</v>
      </c>
      <c r="V98" s="122">
        <f t="shared" si="109"/>
        <v>26529.729124236255</v>
      </c>
      <c r="W98" s="122">
        <f t="shared" si="109"/>
        <v>33298.705204690392</v>
      </c>
      <c r="X98" s="122">
        <f t="shared" si="109"/>
        <v>48272.895219341066</v>
      </c>
      <c r="Y98" s="122">
        <f t="shared" si="109"/>
        <v>59162.43300205854</v>
      </c>
      <c r="Z98" s="122">
        <f t="shared" si="109"/>
        <v>65403.056233701041</v>
      </c>
      <c r="AA98" s="122">
        <f t="shared" si="109"/>
        <v>72245.651428060199</v>
      </c>
      <c r="AB98" s="122">
        <f t="shared" si="109"/>
        <v>66154.754594594604</v>
      </c>
      <c r="AC98" s="122">
        <f t="shared" si="109"/>
        <v>64524.052751250572</v>
      </c>
      <c r="AD98" s="122">
        <f t="shared" si="109"/>
        <v>72655.463763509208</v>
      </c>
      <c r="AE98" s="122">
        <f t="shared" si="109"/>
        <v>69933.391183501037</v>
      </c>
      <c r="AF98" s="122">
        <f t="shared" si="109"/>
        <v>64155.419294330721</v>
      </c>
      <c r="AG98" s="122">
        <f t="shared" si="109"/>
        <v>57392.430950555776</v>
      </c>
      <c r="AH98" s="122">
        <f t="shared" si="109"/>
        <v>55339.396107178974</v>
      </c>
      <c r="AI98" s="122">
        <f t="shared" si="109"/>
        <v>51986.11087760776</v>
      </c>
      <c r="AJ98" s="122">
        <f t="shared" si="109"/>
        <v>48658.142866618029</v>
      </c>
    </row>
    <row r="99" spans="2:36">
      <c r="B99" s="106" t="s">
        <v>332</v>
      </c>
      <c r="C99" s="102"/>
      <c r="D99" s="102"/>
      <c r="E99" s="102"/>
      <c r="F99" s="122">
        <f t="shared" ref="F99:AE99" si="110">+F67+F71</f>
        <v>995204</v>
      </c>
      <c r="G99" s="122">
        <f t="shared" si="110"/>
        <v>1000293</v>
      </c>
      <c r="H99" s="122">
        <f t="shared" si="110"/>
        <v>978741</v>
      </c>
      <c r="I99" s="122">
        <f t="shared" si="110"/>
        <v>1035088</v>
      </c>
      <c r="J99" s="122">
        <f t="shared" si="110"/>
        <v>1038371</v>
      </c>
      <c r="K99" s="122">
        <f t="shared" si="110"/>
        <v>1057654</v>
      </c>
      <c r="L99" s="122">
        <f t="shared" si="110"/>
        <v>1063125</v>
      </c>
      <c r="M99" s="122">
        <f t="shared" si="110"/>
        <v>1057200</v>
      </c>
      <c r="N99" s="122">
        <f t="shared" si="110"/>
        <v>1044626</v>
      </c>
      <c r="O99" s="122">
        <f t="shared" si="110"/>
        <v>1002630</v>
      </c>
      <c r="P99" s="122">
        <f t="shared" si="110"/>
        <v>985524</v>
      </c>
      <c r="Q99" s="122">
        <f t="shared" si="110"/>
        <v>1001754</v>
      </c>
      <c r="R99" s="122">
        <f t="shared" si="110"/>
        <v>993345</v>
      </c>
      <c r="S99" s="122">
        <f t="shared" si="110"/>
        <v>1001003</v>
      </c>
      <c r="T99" s="122">
        <f t="shared" si="110"/>
        <v>1016742</v>
      </c>
      <c r="U99" s="122">
        <f t="shared" si="110"/>
        <v>1024256</v>
      </c>
      <c r="V99" s="122">
        <f t="shared" si="110"/>
        <v>990811</v>
      </c>
      <c r="W99" s="122">
        <f t="shared" si="110"/>
        <v>1007249</v>
      </c>
      <c r="X99" s="122">
        <f t="shared" si="110"/>
        <v>1005117</v>
      </c>
      <c r="Y99" s="122">
        <f t="shared" si="110"/>
        <v>1004473</v>
      </c>
      <c r="Z99" s="122">
        <f t="shared" si="110"/>
        <v>1028426</v>
      </c>
      <c r="AA99" s="122">
        <f t="shared" si="110"/>
        <v>1026387</v>
      </c>
      <c r="AB99" s="122">
        <f t="shared" si="110"/>
        <v>1036808</v>
      </c>
      <c r="AC99" s="122">
        <f t="shared" si="110"/>
        <v>1155723</v>
      </c>
      <c r="AD99" s="122">
        <f t="shared" si="110"/>
        <v>1186506</v>
      </c>
      <c r="AE99" s="122">
        <f t="shared" si="110"/>
        <v>1162554</v>
      </c>
      <c r="AF99" s="122">
        <f t="shared" ref="AF99:AI99" si="111">+AF67+AF71</f>
        <v>1152858</v>
      </c>
      <c r="AG99" s="122">
        <f t="shared" si="111"/>
        <v>1165427</v>
      </c>
      <c r="AH99" s="122">
        <f t="shared" si="111"/>
        <v>1147697</v>
      </c>
      <c r="AI99" s="122">
        <f t="shared" si="111"/>
        <v>1191971</v>
      </c>
      <c r="AJ99" s="122">
        <f t="shared" ref="AJ99" si="112">+AJ67+AJ71</f>
        <v>1200975</v>
      </c>
    </row>
    <row r="100" spans="2:36">
      <c r="B100" s="108" t="s">
        <v>333</v>
      </c>
      <c r="C100" s="109"/>
      <c r="D100" s="109"/>
      <c r="E100" s="109"/>
      <c r="F100" s="131">
        <f t="shared" ref="F100:AE100" si="113">+F98/F99*100</f>
        <v>5.2899707373495062</v>
      </c>
      <c r="G100" s="131">
        <f t="shared" si="113"/>
        <v>5.1941427964564193</v>
      </c>
      <c r="H100" s="131">
        <f t="shared" si="113"/>
        <v>5.2264471085182915</v>
      </c>
      <c r="I100" s="131">
        <f t="shared" si="113"/>
        <v>5.2587645536935677</v>
      </c>
      <c r="J100" s="131">
        <f t="shared" si="113"/>
        <v>2.6768355886577351</v>
      </c>
      <c r="K100" s="131">
        <f t="shared" si="113"/>
        <v>1.4800551013859233</v>
      </c>
      <c r="L100" s="131">
        <f t="shared" si="113"/>
        <v>1.6620068003925059</v>
      </c>
      <c r="M100" s="131">
        <f t="shared" si="113"/>
        <v>2.4479700062731777</v>
      </c>
      <c r="N100" s="131">
        <f t="shared" si="113"/>
        <v>1.597853804904084</v>
      </c>
      <c r="O100" s="131">
        <f t="shared" si="113"/>
        <v>2.7662769271796872</v>
      </c>
      <c r="P100" s="131">
        <f t="shared" si="113"/>
        <v>2.7538875809740229</v>
      </c>
      <c r="Q100" s="131">
        <f t="shared" si="113"/>
        <v>1.9381141032463296</v>
      </c>
      <c r="R100" s="131">
        <f t="shared" si="113"/>
        <v>2.0510208789421545</v>
      </c>
      <c r="S100" s="131">
        <f t="shared" si="113"/>
        <v>1.8608457401465133</v>
      </c>
      <c r="T100" s="131">
        <f t="shared" si="113"/>
        <v>2.0876734052939558</v>
      </c>
      <c r="U100" s="131">
        <f t="shared" si="113"/>
        <v>2.3806455960147352</v>
      </c>
      <c r="V100" s="131">
        <f t="shared" si="113"/>
        <v>2.6775771690298411</v>
      </c>
      <c r="W100" s="131">
        <f t="shared" si="113"/>
        <v>3.305906007818364</v>
      </c>
      <c r="X100" s="131">
        <f t="shared" si="113"/>
        <v>4.8027140342209975</v>
      </c>
      <c r="Y100" s="131">
        <f t="shared" si="113"/>
        <v>5.8898977874028011</v>
      </c>
      <c r="Z100" s="131">
        <f t="shared" si="113"/>
        <v>6.3595296339941845</v>
      </c>
      <c r="AA100" s="131">
        <f t="shared" si="113"/>
        <v>7.0388314961179557</v>
      </c>
      <c r="AB100" s="131">
        <f t="shared" si="113"/>
        <v>6.3806176837557782</v>
      </c>
      <c r="AC100" s="131">
        <f t="shared" si="113"/>
        <v>5.5830032586744895</v>
      </c>
      <c r="AD100" s="131">
        <f t="shared" si="113"/>
        <v>6.1234805187255024</v>
      </c>
      <c r="AE100" s="131">
        <f t="shared" si="113"/>
        <v>6.0154961561786413</v>
      </c>
      <c r="AF100" s="131">
        <f t="shared" ref="AF100:AI100" si="114">+AF98/AF99*100</f>
        <v>5.5649021210184362</v>
      </c>
      <c r="AG100" s="131">
        <f t="shared" si="114"/>
        <v>4.9245839465325387</v>
      </c>
      <c r="AH100" s="131">
        <f t="shared" si="114"/>
        <v>4.8217775342428331</v>
      </c>
      <c r="AI100" s="131">
        <f t="shared" si="114"/>
        <v>4.3613570193912237</v>
      </c>
      <c r="AJ100" s="131">
        <f t="shared" ref="AJ100" si="115">+AJ98/AJ99*100</f>
        <v>4.0515533517865094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J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16"/>
      <c r="AB104" s="116"/>
      <c r="AC104" s="116"/>
      <c r="AD104" s="116"/>
      <c r="AE104" s="116"/>
      <c r="AF104" s="116"/>
      <c r="AG104" s="116"/>
      <c r="AH104" s="116"/>
      <c r="AJ104" s="116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J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J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J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J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J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J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</row>
    <row r="113" spans="2:36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</row>
    <row r="114" spans="2:36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</row>
    <row r="115" spans="2:36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</row>
    <row r="116" spans="2:36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</row>
    <row r="117" spans="2:36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</row>
    <row r="118" spans="2:36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</row>
    <row r="119" spans="2:36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</row>
    <row r="120" spans="2:36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</row>
    <row r="121" spans="2:36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</row>
    <row r="122" spans="2:36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</row>
    <row r="123" spans="2:36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</row>
    <row r="124" spans="2:36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</row>
    <row r="125" spans="2:36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</row>
    <row r="126" spans="2:36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</row>
    <row r="127" spans="2:36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</row>
    <row r="128" spans="2:36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</row>
    <row r="129" spans="2:36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</row>
    <row r="130" spans="2:36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</row>
    <row r="131" spans="2:36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</row>
    <row r="132" spans="2:36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</row>
    <row r="133" spans="2:36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</row>
    <row r="134" spans="2:36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</row>
    <row r="135" spans="2:36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</row>
    <row r="136" spans="2:36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</row>
    <row r="137" spans="2:36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6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6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6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6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6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6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6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41FD-AAFD-4AC9-8462-577D54DA0DCC}">
  <dimension ref="B1:AJ175"/>
  <sheetViews>
    <sheetView workbookViewId="0">
      <pane xSplit="2" ySplit="4" topLeftCell="AB5" activePane="bottomRight" state="frozen"/>
      <selection pane="topRight" activeCell="C1" sqref="C1"/>
      <selection pane="bottomLeft" activeCell="A5" sqref="A5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20" width="10.1796875" bestFit="1" customWidth="1"/>
    <col min="21" max="21" width="9.1796875" bestFit="1" customWidth="1"/>
    <col min="22" max="23" width="10.1796875" bestFit="1" customWidth="1"/>
    <col min="24" max="25" width="9.1796875" bestFit="1" customWidth="1"/>
    <col min="26" max="34" width="10.1796875" bestFit="1" customWidth="1"/>
    <col min="36" max="36" width="10.1796875" bestFit="1" customWidth="1"/>
  </cols>
  <sheetData>
    <row r="1" spans="2:36">
      <c r="B1" s="101" t="s">
        <v>358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+'PVSA cons-IS'!P9</f>
        <v>34640</v>
      </c>
      <c r="D6" s="148">
        <f>+'PVSA cons-IS'!Q9</f>
        <v>32423</v>
      </c>
      <c r="E6" s="148">
        <f>+'PVSA cons-IS'!R9</f>
        <v>34354</v>
      </c>
      <c r="F6" s="148">
        <f>+'PVSA cons-IS'!S9</f>
        <v>35356</v>
      </c>
      <c r="G6" s="148">
        <f>+'PVSA cons-IS'!T9</f>
        <v>35034</v>
      </c>
      <c r="H6" s="148">
        <f>+'PVSA cons-IS'!U9</f>
        <v>40015</v>
      </c>
      <c r="I6" s="148">
        <f>+'PVSA cons-IS'!V9</f>
        <v>41370</v>
      </c>
      <c r="J6" s="148">
        <f>+'PVSA cons-IS'!W9</f>
        <v>45189</v>
      </c>
      <c r="K6" s="148">
        <f>+'PVSA cons-IS'!X9</f>
        <v>43671</v>
      </c>
      <c r="L6" s="148">
        <f>+'PVSA cons-IS'!Y9</f>
        <v>46670</v>
      </c>
      <c r="M6" s="148">
        <f>+'PVSA cons-IS'!Z9</f>
        <v>44940</v>
      </c>
      <c r="N6" s="148">
        <f>+'PVSA cons-IS'!AA9</f>
        <v>40686</v>
      </c>
      <c r="O6" s="148">
        <f>+'PVSA cons-IS'!AB9</f>
        <v>37911</v>
      </c>
      <c r="P6" s="148">
        <f>+'PVSA cons-IS'!AC9</f>
        <v>32954</v>
      </c>
      <c r="Q6" s="148">
        <f>+'PVSA cons-IS'!AD9</f>
        <v>36822</v>
      </c>
      <c r="R6" s="148">
        <f>+'PVSA cons-IS'!AE9</f>
        <v>42429</v>
      </c>
      <c r="S6" s="148">
        <f>+'PVSA cons-IS'!AF9</f>
        <v>39684</v>
      </c>
      <c r="T6" s="148">
        <f>+'PVSA cons-IS'!AG9</f>
        <v>44913</v>
      </c>
      <c r="U6" s="148">
        <f>+'PVSA cons-IS'!AH9</f>
        <v>40998</v>
      </c>
      <c r="V6" s="148">
        <f>+'PVSA cons-IS'!AI9</f>
        <v>45385</v>
      </c>
      <c r="W6" s="148">
        <f>+'PVSA cons-IS'!AJ9</f>
        <v>38060</v>
      </c>
      <c r="X6" s="148">
        <f>+'PVSA cons-IS'!AK9</f>
        <v>41320</v>
      </c>
      <c r="Y6" s="148">
        <f>+'PVSA cons-IS'!AL9</f>
        <v>37469</v>
      </c>
      <c r="Z6" s="148">
        <f>+'PVSA cons-IS'!AM9</f>
        <v>47462</v>
      </c>
      <c r="AA6" s="148">
        <f>+'PVSA cons-IS'!AN9</f>
        <v>37361</v>
      </c>
      <c r="AB6" s="148">
        <f>+'PVSA cons-IS'!AO9</f>
        <v>41736</v>
      </c>
      <c r="AC6" s="148">
        <f>+'PVSA cons-IS'!AP9</f>
        <v>35052</v>
      </c>
      <c r="AD6" s="148">
        <f>+'PVSA cons-IS'!AQ9</f>
        <v>41551</v>
      </c>
      <c r="AE6" s="148">
        <f>+'PVSA cons-IS'!AR9</f>
        <v>33795</v>
      </c>
      <c r="AF6" s="148">
        <f>+'PVSA cons-IS'!AS9</f>
        <v>39617</v>
      </c>
      <c r="AG6" s="148">
        <f>+'PVSA cons-IS'!AT9</f>
        <v>39874</v>
      </c>
      <c r="AH6" s="148">
        <f>+'PVSA cons-IS'!AU9</f>
        <v>38707</v>
      </c>
      <c r="AI6" s="148">
        <f>+'PVSA cons-IS'!AV9</f>
        <v>39508</v>
      </c>
      <c r="AJ6" s="148">
        <f>+'PVSA cons-IS'!AW9</f>
        <v>41293</v>
      </c>
    </row>
    <row r="7" spans="2:36">
      <c r="B7" s="106" t="s">
        <v>256</v>
      </c>
      <c r="C7" s="107">
        <f>-'PVSA cons-IS'!P11</f>
        <v>23041</v>
      </c>
      <c r="D7" s="107">
        <f>-'PVSA cons-IS'!Q11</f>
        <v>20870</v>
      </c>
      <c r="E7" s="107">
        <f>-'PVSA cons-IS'!R11</f>
        <v>23083</v>
      </c>
      <c r="F7" s="107">
        <f>-'PVSA cons-IS'!S11</f>
        <v>23741</v>
      </c>
      <c r="G7" s="107">
        <f>-'PVSA cons-IS'!T11</f>
        <v>25607</v>
      </c>
      <c r="H7" s="107">
        <f>-'PVSA cons-IS'!U11</f>
        <v>26785</v>
      </c>
      <c r="I7" s="107">
        <f>-'PVSA cons-IS'!V11</f>
        <v>27713</v>
      </c>
      <c r="J7" s="107">
        <f>-'PVSA cons-IS'!W11</f>
        <v>29958</v>
      </c>
      <c r="K7" s="107">
        <f>-'PVSA cons-IS'!X11</f>
        <v>30323</v>
      </c>
      <c r="L7" s="107">
        <f>-'PVSA cons-IS'!Y11</f>
        <v>33537</v>
      </c>
      <c r="M7" s="107">
        <f>-'PVSA cons-IS'!Z11</f>
        <v>31579</v>
      </c>
      <c r="N7" s="107">
        <f>-'PVSA cons-IS'!AA11</f>
        <v>29761</v>
      </c>
      <c r="O7" s="107">
        <f>-'PVSA cons-IS'!AB11</f>
        <v>26767</v>
      </c>
      <c r="P7" s="107">
        <f>-'PVSA cons-IS'!AC11</f>
        <v>23483</v>
      </c>
      <c r="Q7" s="107">
        <f>-'PVSA cons-IS'!AD11</f>
        <v>25316</v>
      </c>
      <c r="R7" s="107">
        <f>-'PVSA cons-IS'!AE11</f>
        <v>27687</v>
      </c>
      <c r="S7" s="107">
        <f>-'PVSA cons-IS'!AF11</f>
        <v>27734</v>
      </c>
      <c r="T7" s="107">
        <f>-'PVSA cons-IS'!AG11</f>
        <v>30908</v>
      </c>
      <c r="U7" s="107">
        <f>-'PVSA cons-IS'!AH11</f>
        <v>29070</v>
      </c>
      <c r="V7" s="107">
        <f>-'PVSA cons-IS'!AI11</f>
        <v>29893</v>
      </c>
      <c r="W7" s="107">
        <f>-'PVSA cons-IS'!AJ11</f>
        <v>27756</v>
      </c>
      <c r="X7" s="107">
        <f>-'PVSA cons-IS'!AK11</f>
        <v>29277</v>
      </c>
      <c r="Y7" s="107">
        <f>-'PVSA cons-IS'!AL11</f>
        <v>28205</v>
      </c>
      <c r="Z7" s="107">
        <f>-'PVSA cons-IS'!AM11</f>
        <v>31581</v>
      </c>
      <c r="AA7" s="107">
        <f>-'PVSA cons-IS'!AN11</f>
        <v>30088</v>
      </c>
      <c r="AB7" s="107">
        <f>-'PVSA cons-IS'!AO11</f>
        <v>30484</v>
      </c>
      <c r="AC7" s="107">
        <f>-'PVSA cons-IS'!AP11</f>
        <v>26341</v>
      </c>
      <c r="AD7" s="107">
        <f>-'PVSA cons-IS'!AQ11</f>
        <v>28512</v>
      </c>
      <c r="AE7" s="107">
        <f>-'PVSA cons-IS'!AR11</f>
        <v>28259</v>
      </c>
      <c r="AF7" s="107">
        <f>-'PVSA cons-IS'!AS11</f>
        <v>30252</v>
      </c>
      <c r="AG7" s="107">
        <f>-'PVSA cons-IS'!AT11</f>
        <v>31826</v>
      </c>
      <c r="AH7" s="107">
        <f>-'PVSA cons-IS'!AU11</f>
        <v>30471</v>
      </c>
      <c r="AI7" s="107">
        <f>-'PVSA cons-IS'!AV11</f>
        <v>29736</v>
      </c>
      <c r="AJ7" s="107">
        <f>-'PVSA cons-IS'!AW11</f>
        <v>30210</v>
      </c>
    </row>
    <row r="8" spans="2:36">
      <c r="B8" s="106" t="s">
        <v>257</v>
      </c>
      <c r="C8" s="107">
        <f t="shared" ref="C8:AE8" si="2">+C6-C7</f>
        <v>11599</v>
      </c>
      <c r="D8" s="107">
        <f t="shared" si="2"/>
        <v>11553</v>
      </c>
      <c r="E8" s="107">
        <f t="shared" si="2"/>
        <v>11271</v>
      </c>
      <c r="F8" s="107">
        <f t="shared" si="2"/>
        <v>11615</v>
      </c>
      <c r="G8" s="107">
        <f t="shared" si="2"/>
        <v>9427</v>
      </c>
      <c r="H8" s="107">
        <f t="shared" si="2"/>
        <v>13230</v>
      </c>
      <c r="I8" s="107">
        <f t="shared" si="2"/>
        <v>13657</v>
      </c>
      <c r="J8" s="107">
        <f t="shared" si="2"/>
        <v>15231</v>
      </c>
      <c r="K8" s="107">
        <f t="shared" si="2"/>
        <v>13348</v>
      </c>
      <c r="L8" s="107">
        <f t="shared" si="2"/>
        <v>13133</v>
      </c>
      <c r="M8" s="107">
        <f t="shared" si="2"/>
        <v>13361</v>
      </c>
      <c r="N8" s="107">
        <f t="shared" si="2"/>
        <v>10925</v>
      </c>
      <c r="O8" s="107">
        <f t="shared" si="2"/>
        <v>11144</v>
      </c>
      <c r="P8" s="107">
        <f t="shared" si="2"/>
        <v>9471</v>
      </c>
      <c r="Q8" s="107">
        <f t="shared" si="2"/>
        <v>11506</v>
      </c>
      <c r="R8" s="107">
        <f t="shared" si="2"/>
        <v>14742</v>
      </c>
      <c r="S8" s="107">
        <f t="shared" si="2"/>
        <v>11950</v>
      </c>
      <c r="T8" s="107">
        <f t="shared" si="2"/>
        <v>14005</v>
      </c>
      <c r="U8" s="107">
        <f t="shared" si="2"/>
        <v>11928</v>
      </c>
      <c r="V8" s="107">
        <f t="shared" si="2"/>
        <v>15492</v>
      </c>
      <c r="W8" s="107">
        <f t="shared" si="2"/>
        <v>10304</v>
      </c>
      <c r="X8" s="107">
        <f t="shared" si="2"/>
        <v>12043</v>
      </c>
      <c r="Y8" s="107">
        <f t="shared" si="2"/>
        <v>9264</v>
      </c>
      <c r="Z8" s="107">
        <f t="shared" si="2"/>
        <v>15881</v>
      </c>
      <c r="AA8" s="107">
        <f t="shared" si="2"/>
        <v>7273</v>
      </c>
      <c r="AB8" s="107">
        <f t="shared" si="2"/>
        <v>11252</v>
      </c>
      <c r="AC8" s="107">
        <f t="shared" si="2"/>
        <v>8711</v>
      </c>
      <c r="AD8" s="107">
        <f t="shared" si="2"/>
        <v>13039</v>
      </c>
      <c r="AE8" s="107">
        <f t="shared" si="2"/>
        <v>5536</v>
      </c>
      <c r="AF8" s="107">
        <f t="shared" ref="AF8:AI8" si="3">+AF6-AF7</f>
        <v>9365</v>
      </c>
      <c r="AG8" s="107">
        <f t="shared" si="3"/>
        <v>8048</v>
      </c>
      <c r="AH8" s="107">
        <f t="shared" si="3"/>
        <v>8236</v>
      </c>
      <c r="AI8" s="107">
        <f t="shared" si="3"/>
        <v>9772</v>
      </c>
      <c r="AJ8" s="107">
        <f t="shared" ref="AJ8" si="4">+AJ6-AJ7</f>
        <v>11083</v>
      </c>
    </row>
    <row r="9" spans="2:36">
      <c r="B9" s="106" t="s">
        <v>258</v>
      </c>
      <c r="C9" s="107">
        <f>-'PVSA cons-IS'!P17-'PVSA cons-IS'!P18</f>
        <v>4188</v>
      </c>
      <c r="D9" s="107">
        <f>-'PVSA cons-IS'!Q17-'PVSA cons-IS'!Q18</f>
        <v>4058</v>
      </c>
      <c r="E9" s="107">
        <f>-'PVSA cons-IS'!R17-'PVSA cons-IS'!R18</f>
        <v>3804</v>
      </c>
      <c r="F9" s="107">
        <f>-'PVSA cons-IS'!S17-'PVSA cons-IS'!S18</f>
        <v>4238</v>
      </c>
      <c r="G9" s="107">
        <f>-'PVSA cons-IS'!T17-'PVSA cons-IS'!T18</f>
        <v>4277</v>
      </c>
      <c r="H9" s="107">
        <f>-'PVSA cons-IS'!U17-'PVSA cons-IS'!U18</f>
        <v>4158</v>
      </c>
      <c r="I9" s="107">
        <f>-'PVSA cons-IS'!V17-'PVSA cons-IS'!V18</f>
        <v>4238</v>
      </c>
      <c r="J9" s="107">
        <f>-'PVSA cons-IS'!W17-'PVSA cons-IS'!W18</f>
        <v>4131</v>
      </c>
      <c r="K9" s="107">
        <f>-'PVSA cons-IS'!X17-'PVSA cons-IS'!X18</f>
        <v>4244</v>
      </c>
      <c r="L9" s="107">
        <f>-'PVSA cons-IS'!Y17-'PVSA cons-IS'!Y18</f>
        <v>4190</v>
      </c>
      <c r="M9" s="107">
        <f>-'PVSA cons-IS'!Z17-'PVSA cons-IS'!Z18</f>
        <v>4352</v>
      </c>
      <c r="N9" s="107">
        <f>-'PVSA cons-IS'!AA17-'PVSA cons-IS'!AA18</f>
        <v>3996</v>
      </c>
      <c r="O9" s="107">
        <f>-'PVSA cons-IS'!AB17-'PVSA cons-IS'!AB18</f>
        <v>4057</v>
      </c>
      <c r="P9" s="107">
        <f>-'PVSA cons-IS'!AC17-'PVSA cons-IS'!AC18</f>
        <v>3718</v>
      </c>
      <c r="Q9" s="107">
        <f>-'PVSA cons-IS'!AD17-'PVSA cons-IS'!AD18</f>
        <v>3870</v>
      </c>
      <c r="R9" s="107">
        <f>-'PVSA cons-IS'!AE17-'PVSA cons-IS'!AE18</f>
        <v>4276</v>
      </c>
      <c r="S9" s="107">
        <f>-'PVSA cons-IS'!AF17-'PVSA cons-IS'!AF18</f>
        <v>4410</v>
      </c>
      <c r="T9" s="107">
        <f>-'PVSA cons-IS'!AG17-'PVSA cons-IS'!AG18</f>
        <v>4738</v>
      </c>
      <c r="U9" s="107">
        <f>-'PVSA cons-IS'!AH17-'PVSA cons-IS'!AH18</f>
        <v>4217</v>
      </c>
      <c r="V9" s="107">
        <f>-'PVSA cons-IS'!AI17-'PVSA cons-IS'!AI18</f>
        <v>4667</v>
      </c>
      <c r="W9" s="107">
        <f>-'PVSA cons-IS'!AJ17-'PVSA cons-IS'!AJ18</f>
        <v>4223</v>
      </c>
      <c r="X9" s="107">
        <f>-'PVSA cons-IS'!AK17-'PVSA cons-IS'!AK18</f>
        <v>4303</v>
      </c>
      <c r="Y9" s="107">
        <f>-'PVSA cons-IS'!AL17-'PVSA cons-IS'!AL18</f>
        <v>4495</v>
      </c>
      <c r="Z9" s="107">
        <f>-'PVSA cons-IS'!AM17-'PVSA cons-IS'!AM18</f>
        <v>5107</v>
      </c>
      <c r="AA9" s="107">
        <f>-'PVSA cons-IS'!AN17-'PVSA cons-IS'!AN18</f>
        <v>5248</v>
      </c>
      <c r="AB9" s="107">
        <f>-'PVSA cons-IS'!AO17-'PVSA cons-IS'!AO18</f>
        <v>5280</v>
      </c>
      <c r="AC9" s="107">
        <f>-'PVSA cons-IS'!AP17-'PVSA cons-IS'!AP18</f>
        <v>5142</v>
      </c>
      <c r="AD9" s="107">
        <f>-'PVSA cons-IS'!AQ17-'PVSA cons-IS'!AQ18</f>
        <v>4919</v>
      </c>
      <c r="AE9" s="107">
        <f>-'PVSA cons-IS'!AR17-'PVSA cons-IS'!AR18</f>
        <v>4970</v>
      </c>
      <c r="AF9" s="107">
        <f>-'PVSA cons-IS'!AS17-'PVSA cons-IS'!AS18</f>
        <v>5429</v>
      </c>
      <c r="AG9" s="107">
        <f>-'PVSA cons-IS'!AT17-'PVSA cons-IS'!AT18</f>
        <v>5606</v>
      </c>
      <c r="AH9" s="107">
        <f>-'PVSA cons-IS'!AU17-'PVSA cons-IS'!AU18</f>
        <v>5691</v>
      </c>
      <c r="AI9" s="107">
        <f>-'PVSA cons-IS'!AV17-'PVSA cons-IS'!AV18</f>
        <v>5841</v>
      </c>
      <c r="AJ9" s="107">
        <f>-'PVSA cons-IS'!AW17-'PVSA cons-IS'!AW18</f>
        <v>6346</v>
      </c>
    </row>
    <row r="10" spans="2:36">
      <c r="B10" s="106" t="s">
        <v>259</v>
      </c>
      <c r="C10" s="107">
        <f>+'PVSA cons-IS'!P19+'PVSA cons-IS'!P10+'PVSA cons-IS'!P33</f>
        <v>-96</v>
      </c>
      <c r="D10" s="107">
        <f>+'PVSA cons-IS'!Q19+'PVSA cons-IS'!Q10+'PVSA cons-IS'!Q33</f>
        <v>-106</v>
      </c>
      <c r="E10" s="107">
        <f>+'PVSA cons-IS'!R19+'PVSA cons-IS'!R10+'PVSA cons-IS'!R33</f>
        <v>11</v>
      </c>
      <c r="F10" s="107">
        <f>+'PVSA cons-IS'!S19+'PVSA cons-IS'!S10+'PVSA cons-IS'!S33</f>
        <v>274</v>
      </c>
      <c r="G10" s="107">
        <f>+'PVSA cons-IS'!T19+'PVSA cons-IS'!T10+'PVSA cons-IS'!T33</f>
        <v>21</v>
      </c>
      <c r="H10" s="107">
        <f>+'PVSA cons-IS'!U19+'PVSA cons-IS'!U10+'PVSA cons-IS'!U33</f>
        <v>-85</v>
      </c>
      <c r="I10" s="107">
        <f>+'PVSA cons-IS'!V19+'PVSA cons-IS'!V10+'PVSA cons-IS'!V33</f>
        <v>155</v>
      </c>
      <c r="J10" s="107">
        <f>+'PVSA cons-IS'!W19+'PVSA cons-IS'!W10+'PVSA cons-IS'!W33</f>
        <v>-234</v>
      </c>
      <c r="K10" s="107">
        <f>+'PVSA cons-IS'!X19+'PVSA cons-IS'!X10+'PVSA cons-IS'!X33</f>
        <v>54</v>
      </c>
      <c r="L10" s="107">
        <f>+'PVSA cons-IS'!Y19+'PVSA cons-IS'!Y10+'PVSA cons-IS'!Y33</f>
        <v>50</v>
      </c>
      <c r="M10" s="107">
        <f>+'PVSA cons-IS'!Z19+'PVSA cons-IS'!Z10+'PVSA cons-IS'!Z33</f>
        <v>314</v>
      </c>
      <c r="N10" s="107">
        <f>+'PVSA cons-IS'!AA19+'PVSA cons-IS'!AA10+'PVSA cons-IS'!AA33</f>
        <v>627</v>
      </c>
      <c r="O10" s="107">
        <f>+'PVSA cons-IS'!AB19+'PVSA cons-IS'!AB10+'PVSA cons-IS'!AB33</f>
        <v>5</v>
      </c>
      <c r="P10" s="107">
        <f>+'PVSA cons-IS'!AC19+'PVSA cons-IS'!AC10+'PVSA cons-IS'!AC33</f>
        <v>-13</v>
      </c>
      <c r="Q10" s="107">
        <f>+'PVSA cons-IS'!AD19+'PVSA cons-IS'!AD10+'PVSA cons-IS'!AD33</f>
        <v>-35</v>
      </c>
      <c r="R10" s="107">
        <f>+'PVSA cons-IS'!AE19+'PVSA cons-IS'!AE10+'PVSA cons-IS'!AE33</f>
        <v>-40</v>
      </c>
      <c r="S10" s="107">
        <f>+'PVSA cons-IS'!AF19+'PVSA cons-IS'!AF10+'PVSA cons-IS'!AF33</f>
        <v>266</v>
      </c>
      <c r="T10" s="107">
        <f>+'PVSA cons-IS'!AG19+'PVSA cons-IS'!AG10+'PVSA cons-IS'!AG33</f>
        <v>731</v>
      </c>
      <c r="U10" s="107">
        <f>+'PVSA cons-IS'!AH19+'PVSA cons-IS'!AH10+'PVSA cons-IS'!AH33</f>
        <v>107</v>
      </c>
      <c r="V10" s="107">
        <f>+'PVSA cons-IS'!AI19+'PVSA cons-IS'!AI10+'PVSA cons-IS'!AI33</f>
        <v>2538</v>
      </c>
      <c r="W10" s="107">
        <f>+'PVSA cons-IS'!AJ19+'PVSA cons-IS'!AJ10+'PVSA cons-IS'!AJ33</f>
        <v>254</v>
      </c>
      <c r="X10" s="107">
        <f>+'PVSA cons-IS'!AK19+'PVSA cons-IS'!AK10+'PVSA cons-IS'!AK33</f>
        <v>240</v>
      </c>
      <c r="Y10" s="107">
        <f>+'PVSA cons-IS'!AL19+'PVSA cons-IS'!AL10+'PVSA cons-IS'!AL33</f>
        <v>229</v>
      </c>
      <c r="Z10" s="107">
        <f>+'PVSA cons-IS'!AM19+'PVSA cons-IS'!AM10+'PVSA cons-IS'!AM33</f>
        <v>267</v>
      </c>
      <c r="AA10" s="107">
        <f>+'PVSA cons-IS'!AN19+'PVSA cons-IS'!AN10+'PVSA cons-IS'!AN33</f>
        <v>1518</v>
      </c>
      <c r="AB10" s="107">
        <f>+'PVSA cons-IS'!AO19+'PVSA cons-IS'!AO10+'PVSA cons-IS'!AO33</f>
        <v>428</v>
      </c>
      <c r="AC10" s="107">
        <f>+'PVSA cons-IS'!AP19+'PVSA cons-IS'!AP10+'PVSA cons-IS'!AP33</f>
        <v>1028</v>
      </c>
      <c r="AD10" s="107">
        <f>+'PVSA cons-IS'!AQ19+'PVSA cons-IS'!AQ10+'PVSA cons-IS'!AQ33</f>
        <v>15973</v>
      </c>
      <c r="AE10" s="107">
        <f>+'PVSA cons-IS'!AR19+'PVSA cons-IS'!AR10+'PVSA cons-IS'!AR33</f>
        <v>143</v>
      </c>
      <c r="AF10" s="107">
        <f>+'PVSA cons-IS'!AS19+'PVSA cons-IS'!AS10+'PVSA cons-IS'!AS33</f>
        <v>1987</v>
      </c>
      <c r="AG10" s="107">
        <f>+'PVSA cons-IS'!AT19+'PVSA cons-IS'!AT10+'PVSA cons-IS'!AT33</f>
        <v>1403</v>
      </c>
      <c r="AH10" s="107">
        <f>+'PVSA cons-IS'!AU19+'PVSA cons-IS'!AU10+'PVSA cons-IS'!AU33</f>
        <v>5862</v>
      </c>
      <c r="AI10" s="107">
        <f>+'PVSA cons-IS'!AV19+'PVSA cons-IS'!AV10+'PVSA cons-IS'!AV33</f>
        <v>216</v>
      </c>
      <c r="AJ10" s="107">
        <f>+'PVSA cons-IS'!AW19+'PVSA cons-IS'!AW10+'PVSA cons-IS'!AW33</f>
        <v>454</v>
      </c>
    </row>
    <row r="11" spans="2:36">
      <c r="B11" s="106" t="s">
        <v>260</v>
      </c>
      <c r="C11" s="107">
        <f>+C8-C9+C10</f>
        <v>7315</v>
      </c>
      <c r="D11" s="107">
        <f t="shared" ref="D11:AE11" si="5">+D8-D9+D10</f>
        <v>7389</v>
      </c>
      <c r="E11" s="107">
        <f t="shared" si="5"/>
        <v>7478</v>
      </c>
      <c r="F11" s="107">
        <f t="shared" si="5"/>
        <v>7651</v>
      </c>
      <c r="G11" s="107">
        <f t="shared" si="5"/>
        <v>5171</v>
      </c>
      <c r="H11" s="107">
        <f t="shared" si="5"/>
        <v>8987</v>
      </c>
      <c r="I11" s="107">
        <f t="shared" si="5"/>
        <v>9574</v>
      </c>
      <c r="J11" s="107">
        <f t="shared" si="5"/>
        <v>10866</v>
      </c>
      <c r="K11" s="107">
        <f t="shared" si="5"/>
        <v>9158</v>
      </c>
      <c r="L11" s="107">
        <f t="shared" si="5"/>
        <v>8993</v>
      </c>
      <c r="M11" s="107">
        <f t="shared" si="5"/>
        <v>9323</v>
      </c>
      <c r="N11" s="107">
        <f t="shared" si="5"/>
        <v>7556</v>
      </c>
      <c r="O11" s="107">
        <f t="shared" si="5"/>
        <v>7092</v>
      </c>
      <c r="P11" s="107">
        <f t="shared" si="5"/>
        <v>5740</v>
      </c>
      <c r="Q11" s="107">
        <f t="shared" si="5"/>
        <v>7601</v>
      </c>
      <c r="R11" s="107">
        <f t="shared" si="5"/>
        <v>10426</v>
      </c>
      <c r="S11" s="107">
        <f t="shared" si="5"/>
        <v>7806</v>
      </c>
      <c r="T11" s="107">
        <f t="shared" si="5"/>
        <v>9998</v>
      </c>
      <c r="U11" s="107">
        <f t="shared" si="5"/>
        <v>7818</v>
      </c>
      <c r="V11" s="107">
        <f t="shared" si="5"/>
        <v>13363</v>
      </c>
      <c r="W11" s="107">
        <f t="shared" si="5"/>
        <v>6335</v>
      </c>
      <c r="X11" s="107">
        <f t="shared" si="5"/>
        <v>7980</v>
      </c>
      <c r="Y11" s="107">
        <f t="shared" si="5"/>
        <v>4998</v>
      </c>
      <c r="Z11" s="107">
        <f t="shared" si="5"/>
        <v>11041</v>
      </c>
      <c r="AA11" s="107">
        <f t="shared" si="5"/>
        <v>3543</v>
      </c>
      <c r="AB11" s="107">
        <f t="shared" si="5"/>
        <v>6400</v>
      </c>
      <c r="AC11" s="107">
        <f t="shared" si="5"/>
        <v>4597</v>
      </c>
      <c r="AD11" s="107">
        <f>+AD8-AD9+AD10</f>
        <v>24093</v>
      </c>
      <c r="AE11" s="107">
        <f t="shared" si="5"/>
        <v>709</v>
      </c>
      <c r="AF11" s="107">
        <f t="shared" ref="AF11:AG11" si="6">+AF8-AF9+AF10</f>
        <v>5923</v>
      </c>
      <c r="AG11" s="107">
        <f t="shared" si="6"/>
        <v>3845</v>
      </c>
      <c r="AH11" s="107">
        <f>+AH8-AH9+AH10</f>
        <v>8407</v>
      </c>
      <c r="AI11" s="107">
        <f t="shared" ref="AI11:AJ11" si="7">+AI8-AI9+AI10</f>
        <v>4147</v>
      </c>
      <c r="AJ11" s="107">
        <f t="shared" si="7"/>
        <v>5191</v>
      </c>
    </row>
    <row r="12" spans="2:36">
      <c r="B12" s="106" t="s">
        <v>261</v>
      </c>
      <c r="C12" s="143">
        <f>+'PVSA cons-IS'!P47</f>
        <v>2821</v>
      </c>
      <c r="D12" s="143">
        <f>+'PVSA cons-IS'!Q47</f>
        <v>2404</v>
      </c>
      <c r="E12" s="143">
        <f>+'PVSA cons-IS'!R47</f>
        <v>2658</v>
      </c>
      <c r="F12" s="143">
        <f>+'PVSA cons-IS'!S47</f>
        <v>2687</v>
      </c>
      <c r="G12" s="143">
        <f>+'PVSA cons-IS'!T47</f>
        <v>2838</v>
      </c>
      <c r="H12" s="143">
        <f>+'PVSA cons-IS'!U47</f>
        <v>3088</v>
      </c>
      <c r="I12" s="143">
        <f>+'PVSA cons-IS'!V47</f>
        <v>4268</v>
      </c>
      <c r="J12" s="143">
        <f>+'PVSA cons-IS'!W47</f>
        <v>3465</v>
      </c>
      <c r="K12" s="143">
        <f>+'PVSA cons-IS'!X47</f>
        <v>3344</v>
      </c>
      <c r="L12" s="143">
        <f>+'PVSA cons-IS'!Y47</f>
        <v>3664</v>
      </c>
      <c r="M12" s="143">
        <f>+'PVSA cons-IS'!Z47</f>
        <v>3399</v>
      </c>
      <c r="N12" s="143">
        <f>+'PVSA cons-IS'!AA47</f>
        <v>3262</v>
      </c>
      <c r="O12" s="143">
        <f>+'PVSA cons-IS'!AB47</f>
        <v>3346</v>
      </c>
      <c r="P12" s="143">
        <f>+'PVSA cons-IS'!AC47</f>
        <v>3285</v>
      </c>
      <c r="Q12" s="143">
        <f>+'PVSA cons-IS'!AD47</f>
        <v>3474</v>
      </c>
      <c r="R12" s="143">
        <f>+'PVSA cons-IS'!AE47</f>
        <v>3691</v>
      </c>
      <c r="S12" s="143">
        <f>+'PVSA cons-IS'!AF47</f>
        <v>3926</v>
      </c>
      <c r="T12" s="143">
        <f>+'PVSA cons-IS'!AG47</f>
        <v>3898</v>
      </c>
      <c r="U12" s="143">
        <f>+'PVSA cons-IS'!AH47</f>
        <v>3509</v>
      </c>
      <c r="V12" s="143">
        <f>+'PVSA cons-IS'!AI47</f>
        <v>3703</v>
      </c>
      <c r="W12" s="143">
        <f>+'PVSA cons-IS'!AJ47</f>
        <v>3657</v>
      </c>
      <c r="X12" s="143">
        <f>+'PVSA cons-IS'!AK47</f>
        <v>3635</v>
      </c>
      <c r="Y12" s="143">
        <f>+'PVSA cons-IS'!AL47</f>
        <v>3388</v>
      </c>
      <c r="Z12" s="143">
        <f>+'PVSA cons-IS'!AM47</f>
        <v>3510</v>
      </c>
      <c r="AA12" s="143">
        <f>+'PVSA cons-IS'!AN47</f>
        <v>3601</v>
      </c>
      <c r="AB12" s="143">
        <f>+'PVSA cons-IS'!AO47</f>
        <v>3829</v>
      </c>
      <c r="AC12" s="143">
        <f>+'PVSA cons-IS'!AP47</f>
        <v>3209</v>
      </c>
      <c r="AD12" s="143">
        <f>+'PVSA cons-IS'!AQ47</f>
        <v>3103</v>
      </c>
      <c r="AE12" s="143">
        <f>+'PVSA cons-IS'!AR47</f>
        <v>3411</v>
      </c>
      <c r="AF12" s="143">
        <f>+'PVSA cons-IS'!AS47</f>
        <v>3696</v>
      </c>
      <c r="AG12" s="143">
        <f>+'PVSA cons-IS'!AT47</f>
        <v>3934</v>
      </c>
      <c r="AH12" s="143">
        <f>+'PVSA cons-IS'!AU47</f>
        <v>4135</v>
      </c>
      <c r="AI12" s="143">
        <f>+'PVSA cons-IS'!AV47</f>
        <v>3770</v>
      </c>
      <c r="AJ12" s="143">
        <f>+'PVSA cons-IS'!AW47</f>
        <v>4092</v>
      </c>
    </row>
    <row r="13" spans="2:36" s="152" customFormat="1">
      <c r="B13" s="150" t="s">
        <v>120</v>
      </c>
      <c r="C13" s="151">
        <f>+C11+C12</f>
        <v>10136</v>
      </c>
      <c r="D13" s="151">
        <f t="shared" ref="D13:AC13" si="8">+D11+D12</f>
        <v>9793</v>
      </c>
      <c r="E13" s="151">
        <f t="shared" si="8"/>
        <v>10136</v>
      </c>
      <c r="F13" s="151">
        <f t="shared" si="8"/>
        <v>10338</v>
      </c>
      <c r="G13" s="151">
        <f t="shared" si="8"/>
        <v>8009</v>
      </c>
      <c r="H13" s="151">
        <f t="shared" si="8"/>
        <v>12075</v>
      </c>
      <c r="I13" s="151">
        <f t="shared" si="8"/>
        <v>13842</v>
      </c>
      <c r="J13" s="151">
        <f t="shared" si="8"/>
        <v>14331</v>
      </c>
      <c r="K13" s="151">
        <f t="shared" si="8"/>
        <v>12502</v>
      </c>
      <c r="L13" s="151">
        <f t="shared" si="8"/>
        <v>12657</v>
      </c>
      <c r="M13" s="151">
        <f t="shared" si="8"/>
        <v>12722</v>
      </c>
      <c r="N13" s="151">
        <f t="shared" si="8"/>
        <v>10818</v>
      </c>
      <c r="O13" s="151">
        <f t="shared" si="8"/>
        <v>10438</v>
      </c>
      <c r="P13" s="151">
        <f t="shared" si="8"/>
        <v>9025</v>
      </c>
      <c r="Q13" s="151">
        <f t="shared" si="8"/>
        <v>11075</v>
      </c>
      <c r="R13" s="151">
        <f t="shared" si="8"/>
        <v>14117</v>
      </c>
      <c r="S13" s="151">
        <f t="shared" si="8"/>
        <v>11732</v>
      </c>
      <c r="T13" s="151">
        <f t="shared" si="8"/>
        <v>13896</v>
      </c>
      <c r="U13" s="151">
        <f t="shared" si="8"/>
        <v>11327</v>
      </c>
      <c r="V13" s="151">
        <f t="shared" si="8"/>
        <v>17066</v>
      </c>
      <c r="W13" s="151">
        <f t="shared" si="8"/>
        <v>9992</v>
      </c>
      <c r="X13" s="151">
        <f t="shared" si="8"/>
        <v>11615</v>
      </c>
      <c r="Y13" s="151">
        <f t="shared" si="8"/>
        <v>8386</v>
      </c>
      <c r="Z13" s="151">
        <f t="shared" si="8"/>
        <v>14551</v>
      </c>
      <c r="AA13" s="151">
        <f t="shared" si="8"/>
        <v>7144</v>
      </c>
      <c r="AB13" s="151">
        <f t="shared" si="8"/>
        <v>10229</v>
      </c>
      <c r="AC13" s="151">
        <f t="shared" si="8"/>
        <v>7806</v>
      </c>
      <c r="AD13" s="151">
        <f t="shared" ref="AD13:AI13" si="9">+AD11+AD12</f>
        <v>27196</v>
      </c>
      <c r="AE13" s="151">
        <f t="shared" si="9"/>
        <v>4120</v>
      </c>
      <c r="AF13" s="151">
        <f t="shared" si="9"/>
        <v>9619</v>
      </c>
      <c r="AG13" s="151">
        <f t="shared" si="9"/>
        <v>7779</v>
      </c>
      <c r="AH13" s="151">
        <f t="shared" si="9"/>
        <v>12542</v>
      </c>
      <c r="AI13" s="151">
        <f t="shared" si="9"/>
        <v>7917</v>
      </c>
      <c r="AJ13" s="151">
        <f t="shared" ref="AJ13" si="10">+AJ11+AJ12</f>
        <v>9283</v>
      </c>
    </row>
    <row r="14" spans="2:36">
      <c r="B14" s="106" t="s">
        <v>262</v>
      </c>
      <c r="C14" s="107">
        <f>+'PVSA cons-IS'!P27</f>
        <v>47</v>
      </c>
      <c r="D14" s="107">
        <f>+'PVSA cons-IS'!Q27</f>
        <v>54</v>
      </c>
      <c r="E14" s="107">
        <f>+'PVSA cons-IS'!R27</f>
        <v>18</v>
      </c>
      <c r="F14" s="107">
        <f>+'PVSA cons-IS'!S27</f>
        <v>35</v>
      </c>
      <c r="G14" s="107">
        <f>+'PVSA cons-IS'!T27</f>
        <v>85</v>
      </c>
      <c r="H14" s="107">
        <f>+'PVSA cons-IS'!U27</f>
        <v>49</v>
      </c>
      <c r="I14" s="107">
        <f>+'PVSA cons-IS'!V27</f>
        <v>65</v>
      </c>
      <c r="J14" s="107">
        <f>+'PVSA cons-IS'!W27</f>
        <v>30</v>
      </c>
      <c r="K14" s="107">
        <f>+'PVSA cons-IS'!X27</f>
        <v>66</v>
      </c>
      <c r="L14" s="107">
        <f>+'PVSA cons-IS'!Y27</f>
        <v>70</v>
      </c>
      <c r="M14" s="107">
        <f>+'PVSA cons-IS'!Z27</f>
        <v>33</v>
      </c>
      <c r="N14" s="107">
        <f>+'PVSA cons-IS'!AA27</f>
        <v>24</v>
      </c>
      <c r="O14" s="107">
        <f>+'PVSA cons-IS'!AB27</f>
        <v>30</v>
      </c>
      <c r="P14" s="107">
        <f>+'PVSA cons-IS'!AC27</f>
        <v>290</v>
      </c>
      <c r="Q14" s="107">
        <f>+'PVSA cons-IS'!AD27</f>
        <v>53</v>
      </c>
      <c r="R14" s="107">
        <f>+'PVSA cons-IS'!AE27</f>
        <v>73</v>
      </c>
      <c r="S14" s="107">
        <f>+'PVSA cons-IS'!AF27</f>
        <v>5</v>
      </c>
      <c r="T14" s="107">
        <f>+'PVSA cons-IS'!AG27</f>
        <v>4</v>
      </c>
      <c r="U14" s="107">
        <f>+'PVSA cons-IS'!AH27</f>
        <v>-1</v>
      </c>
      <c r="V14" s="107">
        <f>+'PVSA cons-IS'!AI27</f>
        <v>12</v>
      </c>
      <c r="W14" s="107">
        <f>+'PVSA cons-IS'!AJ27</f>
        <v>41</v>
      </c>
      <c r="X14" s="107">
        <f>+'PVSA cons-IS'!AK27</f>
        <v>32</v>
      </c>
      <c r="Y14" s="107">
        <f>+'PVSA cons-IS'!AL27</f>
        <v>48</v>
      </c>
      <c r="Z14" s="107">
        <f>+'PVSA cons-IS'!AM27</f>
        <v>228</v>
      </c>
      <c r="AA14" s="107">
        <f>+'PVSA cons-IS'!AN27</f>
        <v>253</v>
      </c>
      <c r="AB14" s="107">
        <f>+'PVSA cons-IS'!AO27</f>
        <v>82</v>
      </c>
      <c r="AC14" s="107">
        <f>+'PVSA cons-IS'!AP27</f>
        <v>82</v>
      </c>
      <c r="AD14" s="107">
        <f>+'PVSA cons-IS'!AQ27</f>
        <v>43</v>
      </c>
      <c r="AE14" s="107">
        <f>+'PVSA cons-IS'!AR27</f>
        <v>186</v>
      </c>
      <c r="AF14" s="107">
        <f>+'PVSA cons-IS'!AS27</f>
        <v>183</v>
      </c>
      <c r="AG14" s="107">
        <f>+'PVSA cons-IS'!AT27</f>
        <v>8</v>
      </c>
      <c r="AH14" s="107">
        <f>+'PVSA cons-IS'!AU27</f>
        <v>64</v>
      </c>
      <c r="AI14" s="107">
        <f>+'PVSA cons-IS'!AV27</f>
        <v>74</v>
      </c>
      <c r="AJ14" s="107">
        <f>+'PVSA cons-IS'!AW27</f>
        <v>50</v>
      </c>
    </row>
    <row r="15" spans="2:36">
      <c r="B15" s="106" t="s">
        <v>263</v>
      </c>
      <c r="C15" s="107">
        <f>-'PVSA cons-IS'!P26</f>
        <v>682</v>
      </c>
      <c r="D15" s="107">
        <f>-'PVSA cons-IS'!Q26</f>
        <v>785</v>
      </c>
      <c r="E15" s="107">
        <f>-'PVSA cons-IS'!R26</f>
        <v>801</v>
      </c>
      <c r="F15" s="107">
        <f>-'PVSA cons-IS'!S26</f>
        <v>797</v>
      </c>
      <c r="G15" s="107">
        <f>-'PVSA cons-IS'!T26</f>
        <v>716</v>
      </c>
      <c r="H15" s="107">
        <f>-'PVSA cons-IS'!U26</f>
        <v>1149</v>
      </c>
      <c r="I15" s="107">
        <f>-'PVSA cons-IS'!V26</f>
        <v>1158</v>
      </c>
      <c r="J15" s="107">
        <f>-'PVSA cons-IS'!W26</f>
        <v>1158</v>
      </c>
      <c r="K15" s="107">
        <f>-'PVSA cons-IS'!X26</f>
        <v>1287</v>
      </c>
      <c r="L15" s="107">
        <f>-'PVSA cons-IS'!Y26</f>
        <v>1260</v>
      </c>
      <c r="M15" s="107">
        <f>-'PVSA cons-IS'!Z26</f>
        <v>1277</v>
      </c>
      <c r="N15" s="107">
        <f>-'PVSA cons-IS'!AA26</f>
        <v>1282</v>
      </c>
      <c r="O15" s="107">
        <f>-'PVSA cons-IS'!AB26</f>
        <v>1207</v>
      </c>
      <c r="P15" s="107">
        <f>-'PVSA cons-IS'!AC26</f>
        <v>1135</v>
      </c>
      <c r="Q15" s="107">
        <f>-'PVSA cons-IS'!AD26</f>
        <v>1034</v>
      </c>
      <c r="R15" s="107">
        <f>-'PVSA cons-IS'!AE26</f>
        <v>1100</v>
      </c>
      <c r="S15" s="107">
        <f>-'PVSA cons-IS'!AF26</f>
        <v>1060</v>
      </c>
      <c r="T15" s="107">
        <f>-'PVSA cons-IS'!AG26</f>
        <v>1006</v>
      </c>
      <c r="U15" s="107">
        <f>-'PVSA cons-IS'!AH26</f>
        <v>972</v>
      </c>
      <c r="V15" s="107">
        <f>-'PVSA cons-IS'!AI26</f>
        <v>1011</v>
      </c>
      <c r="W15" s="107">
        <f>-'PVSA cons-IS'!AJ26</f>
        <v>1100</v>
      </c>
      <c r="X15" s="107">
        <f>-'PVSA cons-IS'!AK26</f>
        <v>1167</v>
      </c>
      <c r="Y15" s="107">
        <f>-'PVSA cons-IS'!AL26</f>
        <v>1232</v>
      </c>
      <c r="Z15" s="107">
        <f>-'PVSA cons-IS'!AM26</f>
        <v>1670</v>
      </c>
      <c r="AA15" s="107">
        <f>-'PVSA cons-IS'!AN26</f>
        <v>1788</v>
      </c>
      <c r="AB15" s="107">
        <f>-'PVSA cons-IS'!AO26</f>
        <v>2024</v>
      </c>
      <c r="AC15" s="107">
        <f>-'PVSA cons-IS'!AP26</f>
        <v>2186</v>
      </c>
      <c r="AD15" s="107">
        <f>-'PVSA cons-IS'!AQ26</f>
        <v>2461</v>
      </c>
      <c r="AE15" s="107">
        <f>-'PVSA cons-IS'!AR26</f>
        <v>2629</v>
      </c>
      <c r="AF15" s="107">
        <f>-'PVSA cons-IS'!AS26</f>
        <v>2324</v>
      </c>
      <c r="AG15" s="107">
        <f>-'PVSA cons-IS'!AT26</f>
        <v>2315</v>
      </c>
      <c r="AH15" s="107">
        <f>-'PVSA cons-IS'!AU26</f>
        <v>2627</v>
      </c>
      <c r="AI15" s="107">
        <f>-'PVSA cons-IS'!AV26</f>
        <v>2635</v>
      </c>
      <c r="AJ15" s="107">
        <f>-'PVSA cons-IS'!AW26</f>
        <v>2767</v>
      </c>
    </row>
    <row r="16" spans="2:36">
      <c r="B16" s="106" t="s">
        <v>264</v>
      </c>
      <c r="C16" s="107">
        <f>+'PVSA cons-IS'!P29</f>
        <v>0</v>
      </c>
      <c r="D16" s="107">
        <f>+'PVSA cons-IS'!Q29</f>
        <v>0</v>
      </c>
      <c r="E16" s="107">
        <f>+'PVSA cons-IS'!R29</f>
        <v>0</v>
      </c>
      <c r="F16" s="107">
        <f>+'PVSA cons-IS'!S29</f>
        <v>0</v>
      </c>
      <c r="G16" s="107">
        <f>+'PVSA cons-IS'!T29</f>
        <v>0</v>
      </c>
      <c r="H16" s="107">
        <f>+'PVSA cons-IS'!U29</f>
        <v>0</v>
      </c>
      <c r="I16" s="107">
        <f>+'PVSA cons-IS'!V29</f>
        <v>0</v>
      </c>
      <c r="J16" s="107">
        <f>+'PVSA cons-IS'!W29</f>
        <v>0</v>
      </c>
      <c r="K16" s="107">
        <f>+'PVSA cons-IS'!X29</f>
        <v>0</v>
      </c>
      <c r="L16" s="107">
        <f>+'PVSA cons-IS'!Y29</f>
        <v>0</v>
      </c>
      <c r="M16" s="107">
        <f>+'PVSA cons-IS'!Z29</f>
        <v>0</v>
      </c>
      <c r="N16" s="107">
        <f>+'PVSA cons-IS'!AA29</f>
        <v>0</v>
      </c>
      <c r="O16" s="107">
        <f>+'PVSA cons-IS'!AB29</f>
        <v>0</v>
      </c>
      <c r="P16" s="107">
        <f>+'PVSA cons-IS'!AC29</f>
        <v>0</v>
      </c>
      <c r="Q16" s="107">
        <f>+'PVSA cons-IS'!AD29</f>
        <v>0</v>
      </c>
      <c r="R16" s="107">
        <f>+'PVSA cons-IS'!AE29</f>
        <v>0</v>
      </c>
      <c r="S16" s="107">
        <f>+'PVSA cons-IS'!AF29</f>
        <v>0</v>
      </c>
      <c r="T16" s="107">
        <f>+'PVSA cons-IS'!AG29</f>
        <v>0</v>
      </c>
      <c r="U16" s="107">
        <f>+'PVSA cons-IS'!AH29</f>
        <v>0</v>
      </c>
      <c r="V16" s="107">
        <f>+'PVSA cons-IS'!AI29</f>
        <v>0</v>
      </c>
      <c r="W16" s="107">
        <f>+'PVSA cons-IS'!AJ29</f>
        <v>0</v>
      </c>
      <c r="X16" s="107">
        <f>+'PVSA cons-IS'!AK29</f>
        <v>0</v>
      </c>
      <c r="Y16" s="107">
        <f>+'PVSA cons-IS'!AL29</f>
        <v>0</v>
      </c>
      <c r="Z16" s="107">
        <f>+'PVSA cons-IS'!AM29</f>
        <v>0</v>
      </c>
      <c r="AA16" s="107">
        <f>+'PVSA cons-IS'!AN29</f>
        <v>0</v>
      </c>
      <c r="AB16" s="107">
        <f>+'PVSA cons-IS'!AO29</f>
        <v>0</v>
      </c>
      <c r="AC16" s="107">
        <f>+'PVSA cons-IS'!AP29</f>
        <v>0</v>
      </c>
      <c r="AD16" s="107">
        <f>+'PVSA cons-IS'!AQ29</f>
        <v>0</v>
      </c>
      <c r="AE16" s="107">
        <f>+'PVSA cons-IS'!AR29</f>
        <v>0</v>
      </c>
      <c r="AF16" s="107">
        <f>+'PVSA cons-IS'!AS29</f>
        <v>0</v>
      </c>
      <c r="AG16" s="107">
        <f>+'PVSA cons-IS'!AT29</f>
        <v>0</v>
      </c>
      <c r="AH16" s="107">
        <f>+'PVSA cons-IS'!AU29</f>
        <v>0</v>
      </c>
      <c r="AI16" s="107">
        <f>+'PVSA cons-IS'!AV29</f>
        <v>0</v>
      </c>
      <c r="AJ16" s="107">
        <f>+'PVSA cons-IS'!AW29</f>
        <v>0</v>
      </c>
    </row>
    <row r="17" spans="2:36">
      <c r="B17" s="106" t="s">
        <v>265</v>
      </c>
      <c r="C17" s="107">
        <f>+'PVSA cons-IS'!P31</f>
        <v>134</v>
      </c>
      <c r="D17" s="107">
        <f>+'PVSA cons-IS'!Q31</f>
        <v>-42</v>
      </c>
      <c r="E17" s="107">
        <f>+'PVSA cons-IS'!R31</f>
        <v>76</v>
      </c>
      <c r="F17" s="107">
        <f>+'PVSA cons-IS'!S31</f>
        <v>46</v>
      </c>
      <c r="G17" s="107">
        <f>+'PVSA cons-IS'!T31</f>
        <v>4</v>
      </c>
      <c r="H17" s="107">
        <f>+'PVSA cons-IS'!U31</f>
        <v>27</v>
      </c>
      <c r="I17" s="107">
        <f>+'PVSA cons-IS'!V31</f>
        <v>0</v>
      </c>
      <c r="J17" s="107">
        <f>+'PVSA cons-IS'!W31</f>
        <v>27</v>
      </c>
      <c r="K17" s="107">
        <f>+'PVSA cons-IS'!X31</f>
        <v>46</v>
      </c>
      <c r="L17" s="107">
        <f>+'PVSA cons-IS'!Y31</f>
        <v>82</v>
      </c>
      <c r="M17" s="107">
        <f>+'PVSA cons-IS'!Z31</f>
        <v>-39</v>
      </c>
      <c r="N17" s="107">
        <f>+'PVSA cons-IS'!AA31</f>
        <v>37</v>
      </c>
      <c r="O17" s="107">
        <f>+'PVSA cons-IS'!AB31</f>
        <v>-117</v>
      </c>
      <c r="P17" s="107">
        <f>+'PVSA cons-IS'!AC31</f>
        <v>-72</v>
      </c>
      <c r="Q17" s="107">
        <f>+'PVSA cons-IS'!AD31</f>
        <v>192</v>
      </c>
      <c r="R17" s="107">
        <f>+'PVSA cons-IS'!AE31</f>
        <v>-44</v>
      </c>
      <c r="S17" s="107">
        <f>+'PVSA cons-IS'!AF31</f>
        <v>135</v>
      </c>
      <c r="T17" s="107">
        <f>+'PVSA cons-IS'!AG31</f>
        <v>113</v>
      </c>
      <c r="U17" s="107">
        <f>+'PVSA cons-IS'!AH31</f>
        <v>-42</v>
      </c>
      <c r="V17" s="107">
        <f>+'PVSA cons-IS'!AI31</f>
        <v>136</v>
      </c>
      <c r="W17" s="107">
        <f>+'PVSA cons-IS'!AJ31</f>
        <v>259</v>
      </c>
      <c r="X17" s="107">
        <f>+'PVSA cons-IS'!AK31</f>
        <v>-469</v>
      </c>
      <c r="Y17" s="107">
        <f>+'PVSA cons-IS'!AL31</f>
        <v>153</v>
      </c>
      <c r="Z17" s="107">
        <f>+'PVSA cons-IS'!AM31</f>
        <v>42</v>
      </c>
      <c r="AA17" s="107">
        <f>+'PVSA cons-IS'!AN31</f>
        <v>43</v>
      </c>
      <c r="AB17" s="107">
        <f>+'PVSA cons-IS'!AO31</f>
        <v>11</v>
      </c>
      <c r="AC17" s="107">
        <f>+'PVSA cons-IS'!AP31</f>
        <v>195</v>
      </c>
      <c r="AD17" s="107">
        <f>+'PVSA cons-IS'!AQ31</f>
        <v>-95</v>
      </c>
      <c r="AE17" s="107">
        <f>+'PVSA cons-IS'!AR31</f>
        <v>324</v>
      </c>
      <c r="AF17" s="107">
        <f>+'PVSA cons-IS'!AS31</f>
        <v>61</v>
      </c>
      <c r="AG17" s="107">
        <f>+'PVSA cons-IS'!AT31</f>
        <v>88</v>
      </c>
      <c r="AH17" s="107">
        <f>+'PVSA cons-IS'!AU31</f>
        <v>85</v>
      </c>
      <c r="AI17" s="107">
        <f>+'PVSA cons-IS'!AV31</f>
        <v>44</v>
      </c>
      <c r="AJ17" s="107">
        <f>+'PVSA cons-IS'!AW31</f>
        <v>223</v>
      </c>
    </row>
    <row r="18" spans="2:36">
      <c r="B18" s="106" t="s">
        <v>351</v>
      </c>
      <c r="C18" s="107">
        <f>+'PVSA cons-IS'!P32</f>
        <v>5</v>
      </c>
      <c r="D18" s="107">
        <f>+'PVSA cons-IS'!Q32</f>
        <v>5</v>
      </c>
      <c r="E18" s="107">
        <f>+'PVSA cons-IS'!R32</f>
        <v>3</v>
      </c>
      <c r="F18" s="107">
        <f>+'PVSA cons-IS'!S32</f>
        <v>6</v>
      </c>
      <c r="G18" s="107">
        <f>+'PVSA cons-IS'!T32</f>
        <v>9</v>
      </c>
      <c r="H18" s="107">
        <f>+'PVSA cons-IS'!U32</f>
        <v>5</v>
      </c>
      <c r="I18" s="107">
        <f>+'PVSA cons-IS'!V32</f>
        <v>-2</v>
      </c>
      <c r="J18" s="107">
        <f>+'PVSA cons-IS'!W32</f>
        <v>0</v>
      </c>
      <c r="K18" s="107">
        <f>+'PVSA cons-IS'!X32</f>
        <v>2</v>
      </c>
      <c r="L18" s="107">
        <f>+'PVSA cons-IS'!Y32</f>
        <v>-3</v>
      </c>
      <c r="M18" s="107">
        <f>+'PVSA cons-IS'!Z32</f>
        <v>2</v>
      </c>
      <c r="N18" s="107">
        <f>+'PVSA cons-IS'!AA32</f>
        <v>-4</v>
      </c>
      <c r="O18" s="107">
        <f>+'PVSA cons-IS'!AB32</f>
        <v>-2</v>
      </c>
      <c r="P18" s="107">
        <f>+'PVSA cons-IS'!AC32</f>
        <v>1</v>
      </c>
      <c r="Q18" s="107">
        <f>+'PVSA cons-IS'!AD32</f>
        <v>2</v>
      </c>
      <c r="R18" s="107">
        <f>+'PVSA cons-IS'!AE32</f>
        <v>-2</v>
      </c>
      <c r="S18" s="107">
        <f>+'PVSA cons-IS'!AF32</f>
        <v>0</v>
      </c>
      <c r="T18" s="107">
        <f>+'PVSA cons-IS'!AG32</f>
        <v>0</v>
      </c>
      <c r="U18" s="107">
        <f>+'PVSA cons-IS'!AH32</f>
        <v>-1</v>
      </c>
      <c r="V18" s="107">
        <f>+'PVSA cons-IS'!AI32</f>
        <v>123</v>
      </c>
      <c r="W18" s="107">
        <f>+'PVSA cons-IS'!AJ32</f>
        <v>32</v>
      </c>
      <c r="X18" s="107">
        <f>+'PVSA cons-IS'!AK32</f>
        <v>8</v>
      </c>
      <c r="Y18" s="107">
        <f>+'PVSA cons-IS'!AL32</f>
        <v>-3</v>
      </c>
      <c r="Z18" s="107">
        <f>+'PVSA cons-IS'!AM32</f>
        <v>9</v>
      </c>
      <c r="AA18" s="107">
        <f>+'PVSA cons-IS'!AN32</f>
        <v>-7</v>
      </c>
      <c r="AB18" s="107">
        <f>+'PVSA cons-IS'!AO32</f>
        <v>-11</v>
      </c>
      <c r="AC18" s="107">
        <f>+'PVSA cons-IS'!AP32</f>
        <v>0</v>
      </c>
      <c r="AD18" s="107">
        <f>+'PVSA cons-IS'!AQ32</f>
        <v>-27</v>
      </c>
      <c r="AE18" s="107">
        <f>+'PVSA cons-IS'!AR32</f>
        <v>-12</v>
      </c>
      <c r="AF18" s="107">
        <f>+'PVSA cons-IS'!AS32</f>
        <v>-23</v>
      </c>
      <c r="AG18" s="107">
        <f>+'PVSA cons-IS'!AT32</f>
        <v>-19</v>
      </c>
      <c r="AH18" s="107">
        <f>+'PVSA cons-IS'!AU32</f>
        <v>94</v>
      </c>
      <c r="AI18" s="107">
        <f>+'PVSA cons-IS'!AV32</f>
        <v>62</v>
      </c>
      <c r="AJ18" s="107">
        <f>+'PVSA cons-IS'!AW32</f>
        <v>-1</v>
      </c>
    </row>
    <row r="19" spans="2:36" ht="29">
      <c r="B19" s="106" t="s">
        <v>353</v>
      </c>
      <c r="C19" s="107">
        <f>+C20-C11-C14+C15-C16-C17-C18</f>
        <v>0</v>
      </c>
      <c r="D19" s="107">
        <f t="shared" ref="D19:AE19" si="11">+D20-D11-D14+D15-D16-D17-D18</f>
        <v>0</v>
      </c>
      <c r="E19" s="107">
        <f t="shared" si="11"/>
        <v>0</v>
      </c>
      <c r="F19" s="107">
        <f t="shared" si="11"/>
        <v>0</v>
      </c>
      <c r="G19" s="107">
        <f t="shared" si="11"/>
        <v>0</v>
      </c>
      <c r="H19" s="107">
        <f t="shared" si="11"/>
        <v>0</v>
      </c>
      <c r="I19" s="107">
        <f t="shared" si="11"/>
        <v>0</v>
      </c>
      <c r="J19" s="107">
        <f t="shared" si="11"/>
        <v>144</v>
      </c>
      <c r="K19" s="107">
        <f t="shared" si="11"/>
        <v>0</v>
      </c>
      <c r="L19" s="107">
        <f t="shared" si="11"/>
        <v>0</v>
      </c>
      <c r="M19" s="107">
        <f t="shared" si="11"/>
        <v>0</v>
      </c>
      <c r="N19" s="107">
        <f t="shared" si="11"/>
        <v>0</v>
      </c>
      <c r="O19" s="107">
        <f t="shared" si="11"/>
        <v>-1</v>
      </c>
      <c r="P19" s="107">
        <f t="shared" si="11"/>
        <v>0</v>
      </c>
      <c r="Q19" s="107">
        <f t="shared" si="11"/>
        <v>0</v>
      </c>
      <c r="R19" s="107">
        <f t="shared" si="11"/>
        <v>0</v>
      </c>
      <c r="S19" s="107">
        <f t="shared" si="11"/>
        <v>0</v>
      </c>
      <c r="T19" s="107">
        <f t="shared" si="11"/>
        <v>-7</v>
      </c>
      <c r="U19" s="107">
        <f t="shared" si="11"/>
        <v>-10</v>
      </c>
      <c r="V19" s="107">
        <f t="shared" si="11"/>
        <v>-9</v>
      </c>
      <c r="W19" s="107">
        <f t="shared" si="11"/>
        <v>0</v>
      </c>
      <c r="X19" s="107">
        <f t="shared" si="11"/>
        <v>0</v>
      </c>
      <c r="Y19" s="107">
        <f t="shared" si="11"/>
        <v>-11</v>
      </c>
      <c r="Z19" s="107">
        <f t="shared" si="11"/>
        <v>2</v>
      </c>
      <c r="AA19" s="107">
        <f t="shared" si="11"/>
        <v>0</v>
      </c>
      <c r="AB19" s="107">
        <f t="shared" si="11"/>
        <v>-7</v>
      </c>
      <c r="AC19" s="107">
        <f t="shared" si="11"/>
        <v>0</v>
      </c>
      <c r="AD19" s="107">
        <f t="shared" si="11"/>
        <v>0</v>
      </c>
      <c r="AE19" s="107">
        <f t="shared" si="11"/>
        <v>0</v>
      </c>
      <c r="AF19" s="107">
        <f t="shared" ref="AF19:AI19" si="12">+AF20-AF11-AF14+AF15-AF16-AF17-AF18</f>
        <v>0</v>
      </c>
      <c r="AG19" s="107">
        <f t="shared" si="12"/>
        <v>0</v>
      </c>
      <c r="AH19" s="107">
        <f t="shared" si="12"/>
        <v>-14</v>
      </c>
      <c r="AI19" s="107">
        <f t="shared" si="12"/>
        <v>0</v>
      </c>
      <c r="AJ19" s="107">
        <f t="shared" ref="AJ19" si="13">+AJ20-AJ11-AJ14+AJ15-AJ16-AJ17-AJ18</f>
        <v>0</v>
      </c>
    </row>
    <row r="20" spans="2:36">
      <c r="B20" s="106" t="s">
        <v>266</v>
      </c>
      <c r="C20" s="107">
        <f>'PVSA cons-IS'!P39</f>
        <v>6819</v>
      </c>
      <c r="D20" s="107">
        <f>'PVSA cons-IS'!Q39</f>
        <v>6621</v>
      </c>
      <c r="E20" s="107">
        <f>'PVSA cons-IS'!R39</f>
        <v>6774</v>
      </c>
      <c r="F20" s="107">
        <f>'PVSA cons-IS'!S39</f>
        <v>6941</v>
      </c>
      <c r="G20" s="107">
        <f>'PVSA cons-IS'!T39</f>
        <v>4553</v>
      </c>
      <c r="H20" s="107">
        <f>'PVSA cons-IS'!U39</f>
        <v>7919</v>
      </c>
      <c r="I20" s="107">
        <f>'PVSA cons-IS'!V39</f>
        <v>8479</v>
      </c>
      <c r="J20" s="107">
        <f>'PVSA cons-IS'!W39</f>
        <v>9909</v>
      </c>
      <c r="K20" s="107">
        <f>'PVSA cons-IS'!X39</f>
        <v>7985</v>
      </c>
      <c r="L20" s="107">
        <f>'PVSA cons-IS'!Y39</f>
        <v>7882</v>
      </c>
      <c r="M20" s="107">
        <f>'PVSA cons-IS'!Z39</f>
        <v>8042</v>
      </c>
      <c r="N20" s="107">
        <f>'PVSA cons-IS'!AA39</f>
        <v>6331</v>
      </c>
      <c r="O20" s="107">
        <f>'PVSA cons-IS'!AB39</f>
        <v>5795</v>
      </c>
      <c r="P20" s="107">
        <f>'PVSA cons-IS'!AC39</f>
        <v>4824</v>
      </c>
      <c r="Q20" s="107">
        <f>'PVSA cons-IS'!AD39</f>
        <v>6814</v>
      </c>
      <c r="R20" s="107">
        <f>'PVSA cons-IS'!AE39</f>
        <v>9353</v>
      </c>
      <c r="S20" s="107">
        <f>'PVSA cons-IS'!AF39</f>
        <v>6886</v>
      </c>
      <c r="T20" s="107">
        <f>'PVSA cons-IS'!AG39</f>
        <v>9102</v>
      </c>
      <c r="U20" s="107">
        <f>'PVSA cons-IS'!AH39</f>
        <v>6792</v>
      </c>
      <c r="V20" s="107">
        <f>'PVSA cons-IS'!AI39</f>
        <v>12614</v>
      </c>
      <c r="W20" s="107">
        <f>'PVSA cons-IS'!AJ39</f>
        <v>5567</v>
      </c>
      <c r="X20" s="107">
        <f>'PVSA cons-IS'!AK39</f>
        <v>6384</v>
      </c>
      <c r="Y20" s="107">
        <f>'PVSA cons-IS'!AL39</f>
        <v>3953</v>
      </c>
      <c r="Z20" s="107">
        <f>'PVSA cons-IS'!AM39</f>
        <v>9652</v>
      </c>
      <c r="AA20" s="107">
        <f>'PVSA cons-IS'!AN39</f>
        <v>2044</v>
      </c>
      <c r="AB20" s="107">
        <f>'PVSA cons-IS'!AO39</f>
        <v>4451</v>
      </c>
      <c r="AC20" s="107">
        <f>'PVSA cons-IS'!AP39</f>
        <v>2688</v>
      </c>
      <c r="AD20" s="107">
        <f>'PVSA cons-IS'!AQ39</f>
        <v>21553</v>
      </c>
      <c r="AE20" s="107">
        <f>'PVSA cons-IS'!AR39</f>
        <v>-1422</v>
      </c>
      <c r="AF20" s="107">
        <f>'PVSA cons-IS'!AS39</f>
        <v>3820</v>
      </c>
      <c r="AG20" s="107">
        <f>'PVSA cons-IS'!AT39</f>
        <v>1607</v>
      </c>
      <c r="AH20" s="107">
        <f>'PVSA cons-IS'!AU39</f>
        <v>6009</v>
      </c>
      <c r="AI20" s="107">
        <f>'PVSA cons-IS'!AV39</f>
        <v>1692</v>
      </c>
      <c r="AJ20" s="107">
        <f>'PVSA cons-IS'!AW39</f>
        <v>2696</v>
      </c>
    </row>
    <row r="21" spans="2:36">
      <c r="B21" s="106" t="s">
        <v>267</v>
      </c>
      <c r="C21" s="107">
        <f>-'PVSA cons-IS'!P40</f>
        <v>1535</v>
      </c>
      <c r="D21" s="107">
        <f>-'PVSA cons-IS'!Q40</f>
        <v>1464</v>
      </c>
      <c r="E21" s="107">
        <f>-'PVSA cons-IS'!R40</f>
        <v>1812</v>
      </c>
      <c r="F21" s="107">
        <f>-'PVSA cons-IS'!S40</f>
        <v>1857</v>
      </c>
      <c r="G21" s="107">
        <f>-'PVSA cons-IS'!T40</f>
        <v>1125</v>
      </c>
      <c r="H21" s="107">
        <f>-'PVSA cons-IS'!U40</f>
        <v>2041</v>
      </c>
      <c r="I21" s="107">
        <f>-'PVSA cons-IS'!V40</f>
        <v>2253</v>
      </c>
      <c r="J21" s="107">
        <f>-'PVSA cons-IS'!W40</f>
        <v>1715</v>
      </c>
      <c r="K21" s="107">
        <f>-'PVSA cons-IS'!X40</f>
        <v>2202</v>
      </c>
      <c r="L21" s="107">
        <f>-'PVSA cons-IS'!Y40</f>
        <v>1518</v>
      </c>
      <c r="M21" s="107">
        <f>-'PVSA cons-IS'!Z40</f>
        <v>2007</v>
      </c>
      <c r="N21" s="107">
        <f>-'PVSA cons-IS'!AA40</f>
        <v>1422</v>
      </c>
      <c r="O21" s="107">
        <f>-'PVSA cons-IS'!AB40</f>
        <v>1237</v>
      </c>
      <c r="P21" s="107">
        <f>-'PVSA cons-IS'!AC40</f>
        <v>1249</v>
      </c>
      <c r="Q21" s="107">
        <f>-'PVSA cons-IS'!AD40</f>
        <v>1754</v>
      </c>
      <c r="R21" s="107">
        <f>-'PVSA cons-IS'!AE40</f>
        <v>2118</v>
      </c>
      <c r="S21" s="107">
        <f>-'PVSA cons-IS'!AF40</f>
        <v>1407</v>
      </c>
      <c r="T21" s="107">
        <f>-'PVSA cons-IS'!AG40</f>
        <v>2055</v>
      </c>
      <c r="U21" s="107">
        <f>-'PVSA cons-IS'!AH40</f>
        <v>1420</v>
      </c>
      <c r="V21" s="107">
        <f>-'PVSA cons-IS'!AI40</f>
        <v>2369</v>
      </c>
      <c r="W21" s="107">
        <f>-'PVSA cons-IS'!AJ40</f>
        <v>763</v>
      </c>
      <c r="X21" s="107">
        <f>-'PVSA cons-IS'!AK40</f>
        <v>1133</v>
      </c>
      <c r="Y21" s="107">
        <f>-'PVSA cons-IS'!AL40</f>
        <v>510</v>
      </c>
      <c r="Z21" s="107">
        <f>-'PVSA cons-IS'!AM40</f>
        <v>2437</v>
      </c>
      <c r="AA21" s="107">
        <f>-'PVSA cons-IS'!AN40</f>
        <v>274</v>
      </c>
      <c r="AB21" s="107">
        <f>-'PVSA cons-IS'!AO40</f>
        <v>1059</v>
      </c>
      <c r="AC21" s="107">
        <f>-'PVSA cons-IS'!AP40</f>
        <v>615</v>
      </c>
      <c r="AD21" s="107">
        <f>-'PVSA cons-IS'!AQ40</f>
        <v>4249</v>
      </c>
      <c r="AE21" s="107">
        <f>-'PVSA cons-IS'!AR40</f>
        <v>-735</v>
      </c>
      <c r="AF21" s="107">
        <f>-'PVSA cons-IS'!AS40</f>
        <v>653</v>
      </c>
      <c r="AG21" s="107">
        <f>-'PVSA cons-IS'!AT40</f>
        <v>133</v>
      </c>
      <c r="AH21" s="107">
        <f>-'PVSA cons-IS'!AU40</f>
        <v>1089</v>
      </c>
      <c r="AI21" s="107">
        <f>-'PVSA cons-IS'!AV40</f>
        <v>66</v>
      </c>
      <c r="AJ21" s="107">
        <f>-'PVSA cons-IS'!AW40</f>
        <v>400</v>
      </c>
    </row>
    <row r="22" spans="2:36" s="152" customFormat="1">
      <c r="B22" s="150" t="s">
        <v>268</v>
      </c>
      <c r="C22" s="151">
        <f>+C20-C21</f>
        <v>5284</v>
      </c>
      <c r="D22" s="151">
        <f t="shared" ref="D22:AE22" si="14">+D20-D21</f>
        <v>5157</v>
      </c>
      <c r="E22" s="151">
        <f t="shared" si="14"/>
        <v>4962</v>
      </c>
      <c r="F22" s="151">
        <f t="shared" si="14"/>
        <v>5084</v>
      </c>
      <c r="G22" s="151">
        <f t="shared" si="14"/>
        <v>3428</v>
      </c>
      <c r="H22" s="151">
        <f t="shared" si="14"/>
        <v>5878</v>
      </c>
      <c r="I22" s="151">
        <f t="shared" si="14"/>
        <v>6226</v>
      </c>
      <c r="J22" s="151">
        <f t="shared" si="14"/>
        <v>8194</v>
      </c>
      <c r="K22" s="151">
        <f t="shared" si="14"/>
        <v>5783</v>
      </c>
      <c r="L22" s="151">
        <f t="shared" si="14"/>
        <v>6364</v>
      </c>
      <c r="M22" s="151">
        <f t="shared" si="14"/>
        <v>6035</v>
      </c>
      <c r="N22" s="151">
        <f t="shared" si="14"/>
        <v>4909</v>
      </c>
      <c r="O22" s="151">
        <f t="shared" si="14"/>
        <v>4558</v>
      </c>
      <c r="P22" s="151">
        <f t="shared" si="14"/>
        <v>3575</v>
      </c>
      <c r="Q22" s="151">
        <f t="shared" si="14"/>
        <v>5060</v>
      </c>
      <c r="R22" s="151">
        <f t="shared" si="14"/>
        <v>7235</v>
      </c>
      <c r="S22" s="151">
        <f t="shared" si="14"/>
        <v>5479</v>
      </c>
      <c r="T22" s="151">
        <f t="shared" si="14"/>
        <v>7047</v>
      </c>
      <c r="U22" s="151">
        <f t="shared" si="14"/>
        <v>5372</v>
      </c>
      <c r="V22" s="151">
        <f t="shared" si="14"/>
        <v>10245</v>
      </c>
      <c r="W22" s="151">
        <f t="shared" si="14"/>
        <v>4804</v>
      </c>
      <c r="X22" s="151">
        <f t="shared" si="14"/>
        <v>5251</v>
      </c>
      <c r="Y22" s="151">
        <f t="shared" si="14"/>
        <v>3443</v>
      </c>
      <c r="Z22" s="151">
        <f t="shared" si="14"/>
        <v>7215</v>
      </c>
      <c r="AA22" s="151">
        <f t="shared" si="14"/>
        <v>1770</v>
      </c>
      <c r="AB22" s="151">
        <f t="shared" si="14"/>
        <v>3392</v>
      </c>
      <c r="AC22" s="151">
        <f t="shared" si="14"/>
        <v>2073</v>
      </c>
      <c r="AD22" s="151">
        <f t="shared" si="14"/>
        <v>17304</v>
      </c>
      <c r="AE22" s="151">
        <f t="shared" si="14"/>
        <v>-687</v>
      </c>
      <c r="AF22" s="151">
        <f t="shared" ref="AF22:AI22" si="15">+AF20-AF21</f>
        <v>3167</v>
      </c>
      <c r="AG22" s="151">
        <f t="shared" si="15"/>
        <v>1474</v>
      </c>
      <c r="AH22" s="151">
        <f t="shared" si="15"/>
        <v>4920</v>
      </c>
      <c r="AI22" s="151">
        <f t="shared" si="15"/>
        <v>1626</v>
      </c>
      <c r="AJ22" s="151">
        <f t="shared" ref="AJ22" si="16">+AJ20-AJ21</f>
        <v>2296</v>
      </c>
    </row>
    <row r="23" spans="2:36">
      <c r="B23" s="106" t="s">
        <v>269</v>
      </c>
      <c r="C23" s="107">
        <f t="shared" ref="C23:AE23" si="17">+C22-C24</f>
        <v>5458</v>
      </c>
      <c r="D23" s="107">
        <f t="shared" si="17"/>
        <v>4966</v>
      </c>
      <c r="E23" s="107">
        <f t="shared" si="17"/>
        <v>5003</v>
      </c>
      <c r="F23" s="107">
        <f t="shared" si="17"/>
        <v>4636</v>
      </c>
      <c r="G23" s="107">
        <f t="shared" si="17"/>
        <v>3051</v>
      </c>
      <c r="H23" s="107">
        <f t="shared" si="17"/>
        <v>5422</v>
      </c>
      <c r="I23" s="107">
        <f t="shared" si="17"/>
        <v>5767</v>
      </c>
      <c r="J23" s="107">
        <f t="shared" si="17"/>
        <v>7133</v>
      </c>
      <c r="K23" s="107">
        <f t="shared" si="17"/>
        <v>5362</v>
      </c>
      <c r="L23" s="107">
        <f t="shared" si="17"/>
        <v>5566</v>
      </c>
      <c r="M23" s="107">
        <f t="shared" si="17"/>
        <v>5353</v>
      </c>
      <c r="N23" s="107">
        <f t="shared" si="17"/>
        <v>5170</v>
      </c>
      <c r="O23" s="107">
        <f t="shared" si="17"/>
        <v>4013</v>
      </c>
      <c r="P23" s="107">
        <f t="shared" si="17"/>
        <v>3476</v>
      </c>
      <c r="Q23" s="107">
        <f t="shared" si="17"/>
        <v>4909</v>
      </c>
      <c r="R23" s="107">
        <f t="shared" si="17"/>
        <v>6702</v>
      </c>
      <c r="S23" s="107">
        <f t="shared" si="17"/>
        <v>4807</v>
      </c>
      <c r="T23" s="107">
        <f t="shared" si="17"/>
        <v>6196</v>
      </c>
      <c r="U23" s="107">
        <f t="shared" si="17"/>
        <v>4778</v>
      </c>
      <c r="V23" s="107">
        <f t="shared" si="17"/>
        <v>8669</v>
      </c>
      <c r="W23" s="107">
        <f t="shared" si="17"/>
        <v>4006</v>
      </c>
      <c r="X23" s="107">
        <f t="shared" si="17"/>
        <v>4381</v>
      </c>
      <c r="Y23" s="107">
        <f t="shared" si="17"/>
        <v>2354</v>
      </c>
      <c r="Z23" s="107">
        <f t="shared" si="17"/>
        <v>5882</v>
      </c>
      <c r="AA23" s="107">
        <f t="shared" si="17"/>
        <v>931</v>
      </c>
      <c r="AB23" s="107">
        <f t="shared" si="17"/>
        <v>2772</v>
      </c>
      <c r="AC23" s="107">
        <f t="shared" si="17"/>
        <v>2337</v>
      </c>
      <c r="AD23" s="107">
        <f t="shared" si="17"/>
        <v>15557</v>
      </c>
      <c r="AE23" s="107">
        <f t="shared" si="17"/>
        <v>-1012</v>
      </c>
      <c r="AF23" s="107">
        <f t="shared" ref="AF23:AI23" si="18">+AF22-AF24</f>
        <v>2459</v>
      </c>
      <c r="AG23" s="107">
        <f t="shared" si="18"/>
        <v>744</v>
      </c>
      <c r="AH23" s="107">
        <f t="shared" si="18"/>
        <v>4170</v>
      </c>
      <c r="AI23" s="107">
        <f t="shared" si="18"/>
        <v>1117</v>
      </c>
      <c r="AJ23" s="107">
        <f t="shared" ref="AJ23" si="19">+AJ22-AJ24</f>
        <v>1846</v>
      </c>
    </row>
    <row r="24" spans="2:36">
      <c r="B24" s="108" t="s">
        <v>270</v>
      </c>
      <c r="C24" s="135">
        <f>+'PVSA cons-IS'!P44</f>
        <v>-174</v>
      </c>
      <c r="D24" s="135">
        <f>+'PVSA cons-IS'!Q44</f>
        <v>191</v>
      </c>
      <c r="E24" s="135">
        <f>+'PVSA cons-IS'!R44</f>
        <v>-41</v>
      </c>
      <c r="F24" s="135">
        <f>+'PVSA cons-IS'!S44</f>
        <v>448</v>
      </c>
      <c r="G24" s="135">
        <f>+'PVSA cons-IS'!T44</f>
        <v>377</v>
      </c>
      <c r="H24" s="135">
        <f>+'PVSA cons-IS'!U44</f>
        <v>456</v>
      </c>
      <c r="I24" s="135">
        <f>+'PVSA cons-IS'!V44</f>
        <v>459</v>
      </c>
      <c r="J24" s="135">
        <f>+'PVSA cons-IS'!W44</f>
        <v>1061</v>
      </c>
      <c r="K24" s="135">
        <f>+'PVSA cons-IS'!X44</f>
        <v>421</v>
      </c>
      <c r="L24" s="135">
        <f>+'PVSA cons-IS'!Y44</f>
        <v>798</v>
      </c>
      <c r="M24" s="135">
        <f>+'PVSA cons-IS'!Z44</f>
        <v>682</v>
      </c>
      <c r="N24" s="135">
        <f>+'PVSA cons-IS'!AA44</f>
        <v>-261</v>
      </c>
      <c r="O24" s="135">
        <f>+'PVSA cons-IS'!AB44</f>
        <v>545</v>
      </c>
      <c r="P24" s="135">
        <f>+'PVSA cons-IS'!AC44</f>
        <v>99</v>
      </c>
      <c r="Q24" s="135">
        <f>+'PVSA cons-IS'!AD44</f>
        <v>151</v>
      </c>
      <c r="R24" s="135">
        <f>+'PVSA cons-IS'!AE44</f>
        <v>533</v>
      </c>
      <c r="S24" s="135">
        <f>+'PVSA cons-IS'!AF44</f>
        <v>672</v>
      </c>
      <c r="T24" s="135">
        <f>+'PVSA cons-IS'!AG44</f>
        <v>851</v>
      </c>
      <c r="U24" s="135">
        <f>+'PVSA cons-IS'!AH44</f>
        <v>594</v>
      </c>
      <c r="V24" s="135">
        <f>+'PVSA cons-IS'!AI44</f>
        <v>1576</v>
      </c>
      <c r="W24" s="135">
        <f>+'PVSA cons-IS'!AJ44</f>
        <v>798</v>
      </c>
      <c r="X24" s="135">
        <f>+'PVSA cons-IS'!AK44</f>
        <v>870</v>
      </c>
      <c r="Y24" s="135">
        <f>+'PVSA cons-IS'!AL44</f>
        <v>1089</v>
      </c>
      <c r="Z24" s="135">
        <f>+'PVSA cons-IS'!AM44</f>
        <v>1333</v>
      </c>
      <c r="AA24" s="135">
        <f>+'PVSA cons-IS'!AN44</f>
        <v>839</v>
      </c>
      <c r="AB24" s="135">
        <f>+'PVSA cons-IS'!AO44</f>
        <v>620</v>
      </c>
      <c r="AC24" s="135">
        <f>+'PVSA cons-IS'!AP44</f>
        <v>-264</v>
      </c>
      <c r="AD24" s="135">
        <f>+'PVSA cons-IS'!AQ44</f>
        <v>1747</v>
      </c>
      <c r="AE24" s="135">
        <f>+'PVSA cons-IS'!AR44</f>
        <v>325</v>
      </c>
      <c r="AF24" s="135">
        <f>+'PVSA cons-IS'!AS44</f>
        <v>708</v>
      </c>
      <c r="AG24" s="135">
        <f>+'PVSA cons-IS'!AT44</f>
        <v>730</v>
      </c>
      <c r="AH24" s="135">
        <f>+'PVSA cons-IS'!AU44</f>
        <v>750</v>
      </c>
      <c r="AI24" s="135">
        <f>+'PVSA cons-IS'!AV44</f>
        <v>509</v>
      </c>
      <c r="AJ24" s="135">
        <f>+'PVSA cons-IS'!AW44</f>
        <v>450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1.1374133949191685E-2</v>
      </c>
      <c r="H30" s="115">
        <f t="shared" ref="H30:AJ30" si="20">+(H6-D6)/ABS(D6)</f>
        <v>0.23415476667797552</v>
      </c>
      <c r="I30" s="115">
        <f t="shared" si="20"/>
        <v>0.20422658205740235</v>
      </c>
      <c r="J30" s="115">
        <f t="shared" si="20"/>
        <v>0.27811404004977941</v>
      </c>
      <c r="K30" s="115">
        <f t="shared" si="20"/>
        <v>0.24653194040075355</v>
      </c>
      <c r="L30" s="115">
        <f t="shared" si="20"/>
        <v>0.16631263276271399</v>
      </c>
      <c r="M30" s="115">
        <f t="shared" si="20"/>
        <v>8.6294416243654817E-2</v>
      </c>
      <c r="N30" s="115">
        <f t="shared" si="20"/>
        <v>-9.9648144459934945E-2</v>
      </c>
      <c r="O30" s="115">
        <f t="shared" si="20"/>
        <v>-0.13189530809919625</v>
      </c>
      <c r="P30" s="115">
        <f t="shared" si="20"/>
        <v>-0.2938932933361903</v>
      </c>
      <c r="Q30" s="115">
        <f t="shared" si="20"/>
        <v>-0.18064085447263017</v>
      </c>
      <c r="R30" s="115">
        <f t="shared" si="20"/>
        <v>4.2840289042914023E-2</v>
      </c>
      <c r="S30" s="115">
        <f t="shared" si="20"/>
        <v>4.6767428978396773E-2</v>
      </c>
      <c r="T30" s="115">
        <f t="shared" si="20"/>
        <v>0.36289979972082298</v>
      </c>
      <c r="U30" s="115">
        <f t="shared" si="20"/>
        <v>0.11341046113736353</v>
      </c>
      <c r="V30" s="115">
        <f t="shared" si="20"/>
        <v>6.9669329939428218E-2</v>
      </c>
      <c r="W30" s="115">
        <f t="shared" si="20"/>
        <v>-4.0923294022779964E-2</v>
      </c>
      <c r="X30" s="115">
        <f t="shared" si="20"/>
        <v>-7.999910938926369E-2</v>
      </c>
      <c r="Y30" s="115">
        <f t="shared" si="20"/>
        <v>-8.6077369627786726E-2</v>
      </c>
      <c r="Z30" s="115">
        <f t="shared" si="20"/>
        <v>4.5764018948991958E-2</v>
      </c>
      <c r="AA30" s="115">
        <f t="shared" si="20"/>
        <v>-1.836573830793484E-2</v>
      </c>
      <c r="AB30" s="115">
        <f t="shared" si="20"/>
        <v>1.0067763794772507E-2</v>
      </c>
      <c r="AC30" s="115">
        <f t="shared" si="20"/>
        <v>-6.4506658837972727E-2</v>
      </c>
      <c r="AD30" s="115">
        <f t="shared" si="20"/>
        <v>-0.12454173865408116</v>
      </c>
      <c r="AE30" s="115">
        <f t="shared" si="20"/>
        <v>-9.5447124006316747E-2</v>
      </c>
      <c r="AF30" s="115">
        <f t="shared" si="20"/>
        <v>-5.077151619704811E-2</v>
      </c>
      <c r="AG30" s="115">
        <f t="shared" si="20"/>
        <v>0.13756704325002853</v>
      </c>
      <c r="AH30" s="115">
        <f t="shared" si="20"/>
        <v>-6.844600611296961E-2</v>
      </c>
      <c r="AI30" s="115">
        <f t="shared" si="20"/>
        <v>0.16904867583962124</v>
      </c>
      <c r="AJ30" s="115">
        <f t="shared" si="20"/>
        <v>4.2305071055355026E-2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-0.29309637730690363</v>
      </c>
      <c r="H31" s="116">
        <f t="shared" ref="H31:AJ31" si="21">+(H11-D11)/ABS(D11)</f>
        <v>0.21626742455000678</v>
      </c>
      <c r="I31" s="116">
        <f t="shared" si="21"/>
        <v>0.2802888472853704</v>
      </c>
      <c r="J31" s="116">
        <f t="shared" si="21"/>
        <v>0.42020650895307804</v>
      </c>
      <c r="K31" s="116">
        <f t="shared" si="21"/>
        <v>0.77103074840456387</v>
      </c>
      <c r="L31" s="116">
        <f t="shared" si="21"/>
        <v>6.6763102258818297E-4</v>
      </c>
      <c r="M31" s="116">
        <f t="shared" si="21"/>
        <v>-2.6216837267599748E-2</v>
      </c>
      <c r="N31" s="116">
        <f t="shared" si="21"/>
        <v>-0.30461991533222899</v>
      </c>
      <c r="O31" s="116">
        <f t="shared" si="21"/>
        <v>-0.22559510810220573</v>
      </c>
      <c r="P31" s="116">
        <f t="shared" si="21"/>
        <v>-0.36172578672300676</v>
      </c>
      <c r="Q31" s="116">
        <f t="shared" si="21"/>
        <v>-0.18470449426150382</v>
      </c>
      <c r="R31" s="116">
        <f t="shared" si="21"/>
        <v>0.3798305982001059</v>
      </c>
      <c r="S31" s="116">
        <f t="shared" si="21"/>
        <v>0.10067681895093063</v>
      </c>
      <c r="T31" s="116">
        <f t="shared" si="21"/>
        <v>0.74181184668989542</v>
      </c>
      <c r="U31" s="116">
        <f t="shared" si="21"/>
        <v>2.8548875148006841E-2</v>
      </c>
      <c r="V31" s="116">
        <f t="shared" si="21"/>
        <v>0.28169959716094378</v>
      </c>
      <c r="W31" s="116">
        <f t="shared" si="21"/>
        <v>-0.1884447860620036</v>
      </c>
      <c r="X31" s="116">
        <f t="shared" si="21"/>
        <v>-0.20184036807361472</v>
      </c>
      <c r="Y31" s="116">
        <f t="shared" si="21"/>
        <v>-0.3607060629316961</v>
      </c>
      <c r="Z31" s="116">
        <f t="shared" si="21"/>
        <v>-0.17376337648731571</v>
      </c>
      <c r="AA31" s="116">
        <f t="shared" si="21"/>
        <v>-0.44072612470402528</v>
      </c>
      <c r="AB31" s="116">
        <f t="shared" si="21"/>
        <v>-0.19799498746867167</v>
      </c>
      <c r="AC31" s="116">
        <f t="shared" si="21"/>
        <v>-8.0232092837134852E-2</v>
      </c>
      <c r="AD31" s="116">
        <f t="shared" si="21"/>
        <v>1.182139298976542</v>
      </c>
      <c r="AE31" s="116">
        <f t="shared" si="21"/>
        <v>-0.79988710132655938</v>
      </c>
      <c r="AF31" s="116">
        <f t="shared" si="21"/>
        <v>-7.4531249999999993E-2</v>
      </c>
      <c r="AG31" s="116">
        <f t="shared" si="21"/>
        <v>-0.16358494670437243</v>
      </c>
      <c r="AH31" s="116">
        <f t="shared" si="21"/>
        <v>-0.6510604739965965</v>
      </c>
      <c r="AI31" s="116">
        <f t="shared" si="21"/>
        <v>4.8490832157968971</v>
      </c>
      <c r="AJ31" s="116">
        <f t="shared" si="21"/>
        <v>-0.1235860205976701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-0.20984609313338595</v>
      </c>
      <c r="H32" s="116">
        <f t="shared" ref="H32:AJ32" si="22">+(H13-D13)/ABS(D13)</f>
        <v>0.23302358827734096</v>
      </c>
      <c r="I32" s="116">
        <f t="shared" si="22"/>
        <v>0.36562746645619576</v>
      </c>
      <c r="J32" s="116">
        <f t="shared" si="22"/>
        <v>0.38624492164828789</v>
      </c>
      <c r="K32" s="116">
        <f t="shared" si="22"/>
        <v>0.5609938818828818</v>
      </c>
      <c r="L32" s="116">
        <f t="shared" si="22"/>
        <v>4.8198757763975156E-2</v>
      </c>
      <c r="M32" s="116">
        <f t="shared" si="22"/>
        <v>-8.0913162837740207E-2</v>
      </c>
      <c r="N32" s="116">
        <f t="shared" si="22"/>
        <v>-0.24513292861628638</v>
      </c>
      <c r="O32" s="116">
        <f t="shared" si="22"/>
        <v>-0.16509358502639579</v>
      </c>
      <c r="P32" s="116">
        <f t="shared" si="22"/>
        <v>-0.28695583471596747</v>
      </c>
      <c r="Q32" s="116">
        <f t="shared" si="22"/>
        <v>-0.12946077660745167</v>
      </c>
      <c r="R32" s="116">
        <f t="shared" si="22"/>
        <v>0.30495470512109446</v>
      </c>
      <c r="S32" s="116">
        <f t="shared" si="22"/>
        <v>0.12397010921632497</v>
      </c>
      <c r="T32" s="116">
        <f t="shared" si="22"/>
        <v>0.53972299168975069</v>
      </c>
      <c r="U32" s="116">
        <f t="shared" si="22"/>
        <v>2.2753950338600452E-2</v>
      </c>
      <c r="V32" s="116">
        <f t="shared" si="22"/>
        <v>0.2088970744492456</v>
      </c>
      <c r="W32" s="116">
        <f t="shared" si="22"/>
        <v>-0.14831230821684283</v>
      </c>
      <c r="X32" s="116">
        <f t="shared" si="22"/>
        <v>-0.16414795624640185</v>
      </c>
      <c r="Y32" s="116">
        <f t="shared" si="22"/>
        <v>-0.25964509578882317</v>
      </c>
      <c r="Z32" s="116">
        <f t="shared" si="22"/>
        <v>-0.14736903785304115</v>
      </c>
      <c r="AA32" s="116">
        <f t="shared" si="22"/>
        <v>-0.28502802241793435</v>
      </c>
      <c r="AB32" s="116">
        <f t="shared" si="22"/>
        <v>-0.11932845458458889</v>
      </c>
      <c r="AC32" s="116">
        <f t="shared" si="22"/>
        <v>-6.9162890531838772E-2</v>
      </c>
      <c r="AD32" s="116">
        <f t="shared" si="22"/>
        <v>0.86901243900762837</v>
      </c>
      <c r="AE32" s="116">
        <f t="shared" si="22"/>
        <v>-0.42329227323628221</v>
      </c>
      <c r="AF32" s="116">
        <f t="shared" si="22"/>
        <v>-5.9634372861472287E-2</v>
      </c>
      <c r="AG32" s="116">
        <f t="shared" si="22"/>
        <v>-3.4588777863182167E-3</v>
      </c>
      <c r="AH32" s="116">
        <f t="shared" si="22"/>
        <v>-0.53882923959405793</v>
      </c>
      <c r="AI32" s="116">
        <f t="shared" si="22"/>
        <v>0.92160194174757282</v>
      </c>
      <c r="AJ32" s="116">
        <f t="shared" si="22"/>
        <v>-3.4930865994386114E-2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-0.44100403078050571</v>
      </c>
      <c r="H33" s="117">
        <f t="shared" ref="H33:AJ33" si="23">+(H23-D23)/ABS(D23)</f>
        <v>9.182440596053161E-2</v>
      </c>
      <c r="I33" s="117">
        <f t="shared" si="23"/>
        <v>0.15270837497501499</v>
      </c>
      <c r="J33" s="117">
        <f t="shared" si="23"/>
        <v>0.53861087144089737</v>
      </c>
      <c r="K33" s="117">
        <f t="shared" si="23"/>
        <v>0.75745657161586366</v>
      </c>
      <c r="L33" s="117">
        <f t="shared" si="23"/>
        <v>2.6558465510881594E-2</v>
      </c>
      <c r="M33" s="117">
        <f t="shared" si="23"/>
        <v>-7.178775793306745E-2</v>
      </c>
      <c r="N33" s="117">
        <f t="shared" si="23"/>
        <v>-0.27519977569045284</v>
      </c>
      <c r="O33" s="117">
        <f t="shared" si="23"/>
        <v>-0.25158522939201788</v>
      </c>
      <c r="P33" s="117">
        <f t="shared" si="23"/>
        <v>-0.37549407114624506</v>
      </c>
      <c r="Q33" s="117">
        <f t="shared" si="23"/>
        <v>-8.2944143470950873E-2</v>
      </c>
      <c r="R33" s="117">
        <f t="shared" si="23"/>
        <v>0.29632495164410055</v>
      </c>
      <c r="S33" s="117">
        <f t="shared" si="23"/>
        <v>0.19785696486419138</v>
      </c>
      <c r="T33" s="117">
        <f t="shared" si="23"/>
        <v>0.78250863060989639</v>
      </c>
      <c r="U33" s="117">
        <f t="shared" si="23"/>
        <v>-2.6685679364432675E-2</v>
      </c>
      <c r="V33" s="117">
        <f t="shared" si="23"/>
        <v>0.29349447925992239</v>
      </c>
      <c r="W33" s="117">
        <f t="shared" si="23"/>
        <v>-0.16663199500728104</v>
      </c>
      <c r="X33" s="117">
        <f t="shared" si="23"/>
        <v>-0.29293092317624275</v>
      </c>
      <c r="Y33" s="117">
        <f t="shared" si="23"/>
        <v>-0.50732524068647966</v>
      </c>
      <c r="Z33" s="117">
        <f t="shared" si="23"/>
        <v>-0.32149036797785213</v>
      </c>
      <c r="AA33" s="117">
        <f t="shared" si="23"/>
        <v>-0.76759860209685471</v>
      </c>
      <c r="AB33" s="117">
        <f t="shared" si="23"/>
        <v>-0.36726774708970555</v>
      </c>
      <c r="AC33" s="117">
        <f t="shared" si="23"/>
        <v>-7.2217502124044177E-3</v>
      </c>
      <c r="AD33" s="117">
        <f t="shared" si="23"/>
        <v>1.6448486909214552</v>
      </c>
      <c r="AE33" s="117">
        <f t="shared" si="23"/>
        <v>-2.087003222341568</v>
      </c>
      <c r="AF33" s="117">
        <f t="shared" si="23"/>
        <v>-0.11291486291486291</v>
      </c>
      <c r="AG33" s="117">
        <f t="shared" si="23"/>
        <v>-0.68164313222079587</v>
      </c>
      <c r="AH33" s="117">
        <f t="shared" si="23"/>
        <v>-0.73195346146429263</v>
      </c>
      <c r="AI33" s="117">
        <f t="shared" si="23"/>
        <v>2.1037549407114624</v>
      </c>
      <c r="AJ33" s="117">
        <f t="shared" si="23"/>
        <v>-0.24928832858885727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33.484411085450347</v>
      </c>
      <c r="D36" s="118">
        <f t="shared" ref="D36:AE36" si="24">D8/D$6*100</f>
        <v>35.632113006199297</v>
      </c>
      <c r="E36" s="118">
        <f t="shared" si="24"/>
        <v>32.808406590207831</v>
      </c>
      <c r="F36" s="118">
        <f t="shared" si="24"/>
        <v>32.851566919334765</v>
      </c>
      <c r="G36" s="118">
        <f t="shared" si="24"/>
        <v>26.908146372095676</v>
      </c>
      <c r="H36" s="118">
        <f t="shared" si="24"/>
        <v>33.062601524428338</v>
      </c>
      <c r="I36" s="118">
        <f t="shared" si="24"/>
        <v>33.011844331641285</v>
      </c>
      <c r="J36" s="118">
        <f t="shared" si="24"/>
        <v>33.705105224722828</v>
      </c>
      <c r="K36" s="118">
        <f t="shared" si="24"/>
        <v>30.564905772709576</v>
      </c>
      <c r="L36" s="118">
        <f t="shared" si="24"/>
        <v>28.140132847653739</v>
      </c>
      <c r="M36" s="118">
        <f t="shared" si="24"/>
        <v>29.730752113929682</v>
      </c>
      <c r="N36" s="118">
        <f t="shared" si="24"/>
        <v>26.851988398957872</v>
      </c>
      <c r="O36" s="118">
        <f t="shared" si="24"/>
        <v>29.395162353934211</v>
      </c>
      <c r="P36" s="118">
        <f t="shared" si="24"/>
        <v>28.740061904472903</v>
      </c>
      <c r="Q36" s="118">
        <f t="shared" si="24"/>
        <v>31.247623703220899</v>
      </c>
      <c r="R36" s="118">
        <f t="shared" si="24"/>
        <v>34.745103584812277</v>
      </c>
      <c r="S36" s="118">
        <f t="shared" si="24"/>
        <v>30.11289184558008</v>
      </c>
      <c r="T36" s="118">
        <f t="shared" si="24"/>
        <v>31.182508405138826</v>
      </c>
      <c r="U36" s="118">
        <f t="shared" si="24"/>
        <v>29.094102151324453</v>
      </c>
      <c r="V36" s="118">
        <f t="shared" si="24"/>
        <v>34.134625977745955</v>
      </c>
      <c r="W36" s="118">
        <f t="shared" si="24"/>
        <v>27.073042564372045</v>
      </c>
      <c r="X36" s="118">
        <f t="shared" si="24"/>
        <v>29.145692158760887</v>
      </c>
      <c r="Y36" s="118">
        <f t="shared" si="24"/>
        <v>24.724438869465427</v>
      </c>
      <c r="Z36" s="118">
        <f t="shared" si="24"/>
        <v>33.46045257258438</v>
      </c>
      <c r="AA36" s="118">
        <f t="shared" si="24"/>
        <v>19.466823693155966</v>
      </c>
      <c r="AB36" s="118">
        <f t="shared" si="24"/>
        <v>26.959938662066325</v>
      </c>
      <c r="AC36" s="118">
        <f t="shared" si="24"/>
        <v>24.851648978660275</v>
      </c>
      <c r="AD36" s="118">
        <f t="shared" si="24"/>
        <v>31.380712858896299</v>
      </c>
      <c r="AE36" s="118">
        <f t="shared" si="24"/>
        <v>16.381121467672731</v>
      </c>
      <c r="AF36" s="118">
        <f t="shared" ref="AF36:AI36" si="25">AF8/AF$6*100</f>
        <v>23.638841911300705</v>
      </c>
      <c r="AG36" s="118">
        <f t="shared" si="25"/>
        <v>20.183578271555401</v>
      </c>
      <c r="AH36" s="118">
        <f t="shared" si="25"/>
        <v>21.277805048182501</v>
      </c>
      <c r="AI36" s="118">
        <f t="shared" si="25"/>
        <v>24.734231041814319</v>
      </c>
      <c r="AJ36" s="118">
        <f t="shared" ref="AJ36" si="26">AJ8/AJ$6*100</f>
        <v>26.839900225219772</v>
      </c>
    </row>
    <row r="37" spans="2:36">
      <c r="B37" s="106" t="s">
        <v>276</v>
      </c>
      <c r="C37" s="119">
        <f>C36-C38</f>
        <v>12.367205542725173</v>
      </c>
      <c r="D37" s="119">
        <f t="shared" ref="D37:AE37" si="27">D36-D38</f>
        <v>12.842735095456923</v>
      </c>
      <c r="E37" s="119">
        <f t="shared" si="27"/>
        <v>11.04092682074867</v>
      </c>
      <c r="F37" s="119">
        <f t="shared" si="27"/>
        <v>11.211675528905985</v>
      </c>
      <c r="G37" s="119">
        <f t="shared" si="27"/>
        <v>12.148198892504421</v>
      </c>
      <c r="H37" s="119">
        <f t="shared" si="27"/>
        <v>10.603523678620515</v>
      </c>
      <c r="I37" s="119">
        <f t="shared" si="27"/>
        <v>9.86947063089195</v>
      </c>
      <c r="J37" s="119">
        <f t="shared" si="27"/>
        <v>9.659430392352121</v>
      </c>
      <c r="K37" s="119">
        <f t="shared" si="27"/>
        <v>9.5944677245769476</v>
      </c>
      <c r="L37" s="119">
        <f t="shared" si="27"/>
        <v>8.8707949432183426</v>
      </c>
      <c r="M37" s="119">
        <f t="shared" si="27"/>
        <v>8.9853137516688903</v>
      </c>
      <c r="N37" s="119">
        <f t="shared" si="27"/>
        <v>8.2804896033033444</v>
      </c>
      <c r="O37" s="119">
        <f t="shared" si="27"/>
        <v>10.688190762575502</v>
      </c>
      <c r="P37" s="119">
        <f t="shared" si="27"/>
        <v>11.321842568428721</v>
      </c>
      <c r="Q37" s="119">
        <f t="shared" si="27"/>
        <v>10.605073054152406</v>
      </c>
      <c r="R37" s="119">
        <f t="shared" si="27"/>
        <v>10.172287822008535</v>
      </c>
      <c r="S37" s="119">
        <f t="shared" si="27"/>
        <v>10.442495716157641</v>
      </c>
      <c r="T37" s="119">
        <f t="shared" si="27"/>
        <v>8.9216930510097328</v>
      </c>
      <c r="U37" s="119">
        <f t="shared" si="27"/>
        <v>10.024879262403044</v>
      </c>
      <c r="V37" s="119">
        <f t="shared" si="27"/>
        <v>4.6909771951085233</v>
      </c>
      <c r="W37" s="119">
        <f t="shared" si="27"/>
        <v>10.428271150814503</v>
      </c>
      <c r="X37" s="119">
        <f t="shared" si="27"/>
        <v>9.8330106485963178</v>
      </c>
      <c r="Y37" s="119">
        <f t="shared" si="27"/>
        <v>11.385411940537514</v>
      </c>
      <c r="Z37" s="119">
        <f t="shared" si="27"/>
        <v>10.197631789642237</v>
      </c>
      <c r="AA37" s="119">
        <f t="shared" si="27"/>
        <v>9.9836728138968454</v>
      </c>
      <c r="AB37" s="119">
        <f t="shared" si="27"/>
        <v>11.625455242476521</v>
      </c>
      <c r="AC37" s="119">
        <f t="shared" si="27"/>
        <v>11.73684811137738</v>
      </c>
      <c r="AD37" s="119">
        <f t="shared" si="27"/>
        <v>-26.603451180476998</v>
      </c>
      <c r="AE37" s="119">
        <f t="shared" si="27"/>
        <v>14.28317798490901</v>
      </c>
      <c r="AF37" s="119">
        <f t="shared" ref="AF37:AI37" si="28">AF36-AF38</f>
        <v>8.6881894136355626</v>
      </c>
      <c r="AG37" s="119">
        <f t="shared" si="28"/>
        <v>10.540703215127653</v>
      </c>
      <c r="AH37" s="119">
        <f t="shared" si="28"/>
        <v>-0.44178055648848868</v>
      </c>
      <c r="AI37" s="119">
        <f t="shared" si="28"/>
        <v>14.237622759947355</v>
      </c>
      <c r="AJ37" s="119">
        <f t="shared" ref="AJ37" si="29">AJ36-AJ38</f>
        <v>14.268762259947207</v>
      </c>
    </row>
    <row r="38" spans="2:36">
      <c r="B38" s="106" t="s">
        <v>277</v>
      </c>
      <c r="C38" s="119">
        <f>C11/C6*100</f>
        <v>21.117205542725173</v>
      </c>
      <c r="D38" s="119">
        <f t="shared" ref="D38:AD38" si="30">D11/D6*100</f>
        <v>22.789377910742374</v>
      </c>
      <c r="E38" s="119">
        <f t="shared" si="30"/>
        <v>21.767479769459161</v>
      </c>
      <c r="F38" s="119">
        <f t="shared" si="30"/>
        <v>21.63989139042878</v>
      </c>
      <c r="G38" s="119">
        <f t="shared" si="30"/>
        <v>14.759947479591254</v>
      </c>
      <c r="H38" s="119">
        <f t="shared" si="30"/>
        <v>22.459077845807823</v>
      </c>
      <c r="I38" s="119">
        <f t="shared" si="30"/>
        <v>23.142373700749335</v>
      </c>
      <c r="J38" s="119">
        <f t="shared" si="30"/>
        <v>24.045674832370707</v>
      </c>
      <c r="K38" s="119">
        <f t="shared" si="30"/>
        <v>20.970438048132628</v>
      </c>
      <c r="L38" s="119">
        <f t="shared" si="30"/>
        <v>19.269337904435396</v>
      </c>
      <c r="M38" s="119">
        <f t="shared" si="30"/>
        <v>20.745438362260792</v>
      </c>
      <c r="N38" s="119">
        <f t="shared" si="30"/>
        <v>18.571498795654527</v>
      </c>
      <c r="O38" s="119">
        <f t="shared" si="30"/>
        <v>18.706971591358709</v>
      </c>
      <c r="P38" s="119">
        <f t="shared" si="30"/>
        <v>17.418219336044181</v>
      </c>
      <c r="Q38" s="119">
        <f t="shared" si="30"/>
        <v>20.642550649068493</v>
      </c>
      <c r="R38" s="119">
        <f t="shared" si="30"/>
        <v>24.572815762803742</v>
      </c>
      <c r="S38" s="119">
        <f t="shared" si="30"/>
        <v>19.670396129422439</v>
      </c>
      <c r="T38" s="119">
        <f t="shared" si="30"/>
        <v>22.260815354129093</v>
      </c>
      <c r="U38" s="119">
        <f t="shared" si="30"/>
        <v>19.069222888921409</v>
      </c>
      <c r="V38" s="119">
        <f t="shared" si="30"/>
        <v>29.443648782637432</v>
      </c>
      <c r="W38" s="119">
        <f t="shared" si="30"/>
        <v>16.644771413557542</v>
      </c>
      <c r="X38" s="119">
        <f t="shared" si="30"/>
        <v>19.31268151016457</v>
      </c>
      <c r="Y38" s="119">
        <f t="shared" si="30"/>
        <v>13.339026928927913</v>
      </c>
      <c r="Z38" s="119">
        <f t="shared" si="30"/>
        <v>23.262820782942143</v>
      </c>
      <c r="AA38" s="119">
        <f t="shared" si="30"/>
        <v>9.4831508792591208</v>
      </c>
      <c r="AB38" s="119">
        <f t="shared" si="30"/>
        <v>15.334483419589803</v>
      </c>
      <c r="AC38" s="119">
        <f t="shared" si="30"/>
        <v>13.114800867282895</v>
      </c>
      <c r="AD38" s="119">
        <f t="shared" si="30"/>
        <v>57.984164039373297</v>
      </c>
      <c r="AE38" s="119">
        <f>AE11/AE6*100</f>
        <v>2.0979434827637222</v>
      </c>
      <c r="AF38" s="119">
        <f>AF11/AF6*100</f>
        <v>14.950652497665143</v>
      </c>
      <c r="AG38" s="119">
        <f>AG11/AG6*100</f>
        <v>9.6428750564277479</v>
      </c>
      <c r="AH38" s="119">
        <f t="shared" ref="AH38" si="31">AH11/AH6*100</f>
        <v>21.719585604670989</v>
      </c>
      <c r="AI38" s="119">
        <f>AI11/AI6*100</f>
        <v>10.496608281866964</v>
      </c>
      <c r="AJ38" s="119">
        <f>AJ11/AJ6*100</f>
        <v>12.571137965272564</v>
      </c>
    </row>
    <row r="39" spans="2:36">
      <c r="B39" s="106" t="s">
        <v>278</v>
      </c>
      <c r="C39" s="119">
        <f>C40-C38</f>
        <v>8.1437644341801381</v>
      </c>
      <c r="D39" s="119">
        <f t="shared" ref="D39:AE39" si="32">D40-D38</f>
        <v>7.4144897140918502</v>
      </c>
      <c r="E39" s="119">
        <f t="shared" si="32"/>
        <v>7.7370902951621332</v>
      </c>
      <c r="F39" s="119">
        <f t="shared" si="32"/>
        <v>7.599841611041974</v>
      </c>
      <c r="G39" s="119">
        <f t="shared" si="32"/>
        <v>8.1007021750299728</v>
      </c>
      <c r="H39" s="119">
        <f t="shared" si="32"/>
        <v>7.7171060852180418</v>
      </c>
      <c r="I39" s="119">
        <f t="shared" si="32"/>
        <v>10.316654580613974</v>
      </c>
      <c r="J39" s="119">
        <f t="shared" si="32"/>
        <v>7.6677952599083881</v>
      </c>
      <c r="K39" s="119">
        <f t="shared" si="32"/>
        <v>7.6572553868700055</v>
      </c>
      <c r="L39" s="119">
        <f t="shared" si="32"/>
        <v>7.850867795157491</v>
      </c>
      <c r="M39" s="119">
        <f t="shared" si="32"/>
        <v>7.5634178905206966</v>
      </c>
      <c r="N39" s="119">
        <f t="shared" si="32"/>
        <v>8.0174998771076034</v>
      </c>
      <c r="O39" s="119">
        <f t="shared" si="32"/>
        <v>8.8259344253646717</v>
      </c>
      <c r="P39" s="119">
        <f t="shared" si="32"/>
        <v>9.9684408569521175</v>
      </c>
      <c r="Q39" s="119">
        <f t="shared" si="32"/>
        <v>9.4345771549617083</v>
      </c>
      <c r="R39" s="119">
        <f t="shared" si="32"/>
        <v>8.6992387282283374</v>
      </c>
      <c r="S39" s="119">
        <f t="shared" si="32"/>
        <v>9.8931559318617026</v>
      </c>
      <c r="T39" s="119">
        <f t="shared" si="32"/>
        <v>8.6790016253645952</v>
      </c>
      <c r="U39" s="119">
        <f t="shared" si="32"/>
        <v>8.5589540953217274</v>
      </c>
      <c r="V39" s="119">
        <f t="shared" si="32"/>
        <v>8.1590833975983301</v>
      </c>
      <c r="W39" s="119">
        <f t="shared" si="32"/>
        <v>9.6085128744088237</v>
      </c>
      <c r="X39" s="119">
        <f t="shared" si="32"/>
        <v>8.7971926427879943</v>
      </c>
      <c r="Y39" s="119">
        <f t="shared" si="32"/>
        <v>9.0421415036430108</v>
      </c>
      <c r="Z39" s="119">
        <f t="shared" si="32"/>
        <v>7.3953899962074949</v>
      </c>
      <c r="AA39" s="119">
        <f t="shared" si="32"/>
        <v>9.6383929766333871</v>
      </c>
      <c r="AB39" s="119">
        <f t="shared" si="32"/>
        <v>9.1743339083764628</v>
      </c>
      <c r="AC39" s="119">
        <f t="shared" si="32"/>
        <v>9.1549697592148789</v>
      </c>
      <c r="AD39" s="119">
        <f t="shared" si="32"/>
        <v>7.4679309763904627</v>
      </c>
      <c r="AE39" s="119">
        <f t="shared" si="32"/>
        <v>10.093209054593874</v>
      </c>
      <c r="AF39" s="119">
        <f t="shared" ref="AF39:AI39" si="33">AF40-AF38</f>
        <v>9.3293283186510827</v>
      </c>
      <c r="AG39" s="119">
        <f t="shared" si="33"/>
        <v>9.8660781461604046</v>
      </c>
      <c r="AH39" s="119">
        <f t="shared" si="33"/>
        <v>10.682822228537475</v>
      </c>
      <c r="AI39" s="119">
        <f t="shared" si="33"/>
        <v>9.5423711653336039</v>
      </c>
      <c r="AJ39" s="119">
        <f t="shared" ref="AJ39" si="34">AJ40-AJ38</f>
        <v>9.909669919841134</v>
      </c>
    </row>
    <row r="40" spans="2:36">
      <c r="B40" s="106" t="s">
        <v>279</v>
      </c>
      <c r="C40" s="119">
        <f>C13/C6*100</f>
        <v>29.260969976905312</v>
      </c>
      <c r="D40" s="119">
        <f t="shared" ref="D40:AE40" si="35">D13/D6*100</f>
        <v>30.203867624834224</v>
      </c>
      <c r="E40" s="119">
        <f t="shared" si="35"/>
        <v>29.504570064621294</v>
      </c>
      <c r="F40" s="119">
        <f t="shared" si="35"/>
        <v>29.239733001470753</v>
      </c>
      <c r="G40" s="119">
        <f t="shared" si="35"/>
        <v>22.860649654621227</v>
      </c>
      <c r="H40" s="119">
        <f t="shared" si="35"/>
        <v>30.176183931025864</v>
      </c>
      <c r="I40" s="119">
        <f t="shared" si="35"/>
        <v>33.45902828136331</v>
      </c>
      <c r="J40" s="119">
        <f t="shared" si="35"/>
        <v>31.713470092279096</v>
      </c>
      <c r="K40" s="119">
        <f t="shared" si="35"/>
        <v>28.627693435002634</v>
      </c>
      <c r="L40" s="119">
        <f t="shared" si="35"/>
        <v>27.120205699592887</v>
      </c>
      <c r="M40" s="119">
        <f t="shared" si="35"/>
        <v>28.308856252781489</v>
      </c>
      <c r="N40" s="119">
        <f t="shared" si="35"/>
        <v>26.588998672762131</v>
      </c>
      <c r="O40" s="119">
        <f t="shared" si="35"/>
        <v>27.532906016723381</v>
      </c>
      <c r="P40" s="119">
        <f t="shared" si="35"/>
        <v>27.386660192996299</v>
      </c>
      <c r="Q40" s="119">
        <f t="shared" si="35"/>
        <v>30.077127804030201</v>
      </c>
      <c r="R40" s="119">
        <f t="shared" si="35"/>
        <v>33.27205449103208</v>
      </c>
      <c r="S40" s="119">
        <f t="shared" si="35"/>
        <v>29.563552061284142</v>
      </c>
      <c r="T40" s="119">
        <f t="shared" si="35"/>
        <v>30.939816979493688</v>
      </c>
      <c r="U40" s="119">
        <f t="shared" si="35"/>
        <v>27.628176984243137</v>
      </c>
      <c r="V40" s="119">
        <f t="shared" si="35"/>
        <v>37.602732180235762</v>
      </c>
      <c r="W40" s="119">
        <f t="shared" si="35"/>
        <v>26.253284287966366</v>
      </c>
      <c r="X40" s="119">
        <f t="shared" si="35"/>
        <v>28.109874152952564</v>
      </c>
      <c r="Y40" s="119">
        <f t="shared" si="35"/>
        <v>22.381168432570924</v>
      </c>
      <c r="Z40" s="119">
        <f t="shared" si="35"/>
        <v>30.658210779149638</v>
      </c>
      <c r="AA40" s="119">
        <f t="shared" si="35"/>
        <v>19.121543855892508</v>
      </c>
      <c r="AB40" s="119">
        <f t="shared" si="35"/>
        <v>24.508817327966266</v>
      </c>
      <c r="AC40" s="119">
        <f t="shared" si="35"/>
        <v>22.269770626497774</v>
      </c>
      <c r="AD40" s="119">
        <f t="shared" si="35"/>
        <v>65.45209501576376</v>
      </c>
      <c r="AE40" s="119">
        <f t="shared" si="35"/>
        <v>12.191152537357597</v>
      </c>
      <c r="AF40" s="119">
        <f t="shared" ref="AF40:AI40" si="36">AF13/AF6*100</f>
        <v>24.279980816316225</v>
      </c>
      <c r="AG40" s="119">
        <f t="shared" si="36"/>
        <v>19.508953202588152</v>
      </c>
      <c r="AH40" s="119">
        <f t="shared" si="36"/>
        <v>32.402407833208464</v>
      </c>
      <c r="AI40" s="119">
        <f t="shared" si="36"/>
        <v>20.038979447200568</v>
      </c>
      <c r="AJ40" s="119">
        <f t="shared" ref="AJ40" si="37">AJ13/AJ6*100</f>
        <v>22.480807885113698</v>
      </c>
    </row>
    <row r="41" spans="2:36">
      <c r="B41" s="106" t="s">
        <v>280</v>
      </c>
      <c r="C41" s="119">
        <f>C22/C6*100</f>
        <v>15.254041570438797</v>
      </c>
      <c r="D41" s="119">
        <f t="shared" ref="D41:AE41" si="38">D22/D6*100</f>
        <v>15.905375813465749</v>
      </c>
      <c r="E41" s="119">
        <f t="shared" si="38"/>
        <v>14.443732898643535</v>
      </c>
      <c r="F41" s="119">
        <f t="shared" si="38"/>
        <v>14.379454689444508</v>
      </c>
      <c r="G41" s="119">
        <f t="shared" si="38"/>
        <v>9.7847804989438831</v>
      </c>
      <c r="H41" s="119">
        <f t="shared" si="38"/>
        <v>14.689491440709734</v>
      </c>
      <c r="I41" s="119">
        <f t="shared" si="38"/>
        <v>15.049552816050277</v>
      </c>
      <c r="J41" s="119">
        <f t="shared" si="38"/>
        <v>18.132731416937752</v>
      </c>
      <c r="K41" s="119">
        <f t="shared" si="38"/>
        <v>13.242197339195346</v>
      </c>
      <c r="L41" s="119">
        <f t="shared" si="38"/>
        <v>13.636168845082494</v>
      </c>
      <c r="M41" s="119">
        <f t="shared" si="38"/>
        <v>13.429016466399643</v>
      </c>
      <c r="N41" s="119">
        <f t="shared" si="38"/>
        <v>12.06557538219535</v>
      </c>
      <c r="O41" s="119">
        <f t="shared" si="38"/>
        <v>12.022895729471657</v>
      </c>
      <c r="P41" s="119">
        <f t="shared" si="38"/>
        <v>10.848455422710444</v>
      </c>
      <c r="Q41" s="119">
        <f t="shared" si="38"/>
        <v>13.741784802563684</v>
      </c>
      <c r="R41" s="119">
        <f t="shared" si="38"/>
        <v>17.052016309599566</v>
      </c>
      <c r="S41" s="119">
        <f t="shared" si="38"/>
        <v>13.806571918153413</v>
      </c>
      <c r="T41" s="119">
        <f t="shared" si="38"/>
        <v>15.690334646984169</v>
      </c>
      <c r="U41" s="119">
        <f t="shared" si="38"/>
        <v>13.103078198936533</v>
      </c>
      <c r="V41" s="119">
        <f t="shared" si="38"/>
        <v>22.573537512393962</v>
      </c>
      <c r="W41" s="119">
        <f t="shared" si="38"/>
        <v>12.622175512348925</v>
      </c>
      <c r="X41" s="119">
        <f t="shared" si="38"/>
        <v>12.7081316553727</v>
      </c>
      <c r="Y41" s="119">
        <f t="shared" si="38"/>
        <v>9.1889295150657873</v>
      </c>
      <c r="Z41" s="119">
        <f t="shared" si="38"/>
        <v>15.201634992204291</v>
      </c>
      <c r="AA41" s="119">
        <f t="shared" si="38"/>
        <v>4.7375605578009159</v>
      </c>
      <c r="AB41" s="119">
        <f t="shared" si="38"/>
        <v>8.1272762123825952</v>
      </c>
      <c r="AC41" s="119">
        <f t="shared" si="38"/>
        <v>5.9140705237932218</v>
      </c>
      <c r="AD41" s="119">
        <f t="shared" si="38"/>
        <v>41.645207094895433</v>
      </c>
      <c r="AE41" s="119">
        <f t="shared" si="38"/>
        <v>-2.0328450954283177</v>
      </c>
      <c r="AF41" s="119">
        <f t="shared" ref="AF41:AI41" si="39">AF22/AF6*100</f>
        <v>7.9940429613549728</v>
      </c>
      <c r="AG41" s="119">
        <f t="shared" si="39"/>
        <v>3.6966444299543566</v>
      </c>
      <c r="AH41" s="119">
        <f t="shared" si="39"/>
        <v>12.710879169142533</v>
      </c>
      <c r="AI41" s="119">
        <f t="shared" si="39"/>
        <v>4.1156221524754484</v>
      </c>
      <c r="AJ41" s="119">
        <f t="shared" ref="AJ41" si="40">AJ22/AJ6*100</f>
        <v>5.5602644516019666</v>
      </c>
    </row>
    <row r="42" spans="2:36">
      <c r="B42" s="108" t="s">
        <v>281</v>
      </c>
      <c r="C42" s="120">
        <f>C23/C6*100</f>
        <v>15.756351039260972</v>
      </c>
      <c r="D42" s="120">
        <f t="shared" ref="D42:AE42" si="41">D23/D6*100</f>
        <v>15.316287820374425</v>
      </c>
      <c r="E42" s="120">
        <f t="shared" si="41"/>
        <v>14.563078535250625</v>
      </c>
      <c r="F42" s="120">
        <f t="shared" si="41"/>
        <v>13.112343025229098</v>
      </c>
      <c r="G42" s="120">
        <f t="shared" si="41"/>
        <v>8.7086829936632988</v>
      </c>
      <c r="H42" s="120">
        <f t="shared" si="41"/>
        <v>13.549918780457329</v>
      </c>
      <c r="I42" s="120">
        <f t="shared" si="41"/>
        <v>13.940053178631858</v>
      </c>
      <c r="J42" s="120">
        <f t="shared" si="41"/>
        <v>15.78481488857908</v>
      </c>
      <c r="K42" s="120">
        <f t="shared" si="41"/>
        <v>12.278170868539764</v>
      </c>
      <c r="L42" s="120">
        <f t="shared" si="41"/>
        <v>11.92629097921577</v>
      </c>
      <c r="M42" s="120">
        <f t="shared" si="41"/>
        <v>11.911437472185135</v>
      </c>
      <c r="N42" s="120">
        <f t="shared" si="41"/>
        <v>12.707073686280292</v>
      </c>
      <c r="O42" s="120">
        <f t="shared" si="41"/>
        <v>10.585318245364142</v>
      </c>
      <c r="P42" s="120">
        <f t="shared" si="41"/>
        <v>10.548036657158463</v>
      </c>
      <c r="Q42" s="120">
        <f t="shared" si="41"/>
        <v>13.331703872684809</v>
      </c>
      <c r="R42" s="120">
        <f t="shared" si="41"/>
        <v>15.795800042423814</v>
      </c>
      <c r="S42" s="120">
        <f t="shared" si="41"/>
        <v>12.113194234452171</v>
      </c>
      <c r="T42" s="120">
        <f t="shared" si="41"/>
        <v>13.795560305479482</v>
      </c>
      <c r="U42" s="120">
        <f t="shared" si="41"/>
        <v>11.654227035465144</v>
      </c>
      <c r="V42" s="120">
        <f t="shared" si="41"/>
        <v>19.101024567588411</v>
      </c>
      <c r="W42" s="120">
        <f t="shared" si="41"/>
        <v>10.525486074619023</v>
      </c>
      <c r="X42" s="120">
        <f t="shared" si="41"/>
        <v>10.602613746369796</v>
      </c>
      <c r="Y42" s="120">
        <f t="shared" si="41"/>
        <v>6.2825268888948198</v>
      </c>
      <c r="Z42" s="120">
        <f t="shared" si="41"/>
        <v>12.393072352618937</v>
      </c>
      <c r="AA42" s="120">
        <f t="shared" si="41"/>
        <v>2.4919033216455664</v>
      </c>
      <c r="AB42" s="120">
        <f t="shared" si="41"/>
        <v>6.641748131109833</v>
      </c>
      <c r="AC42" s="120">
        <f t="shared" si="41"/>
        <v>6.6672372475179733</v>
      </c>
      <c r="AD42" s="120">
        <f t="shared" si="41"/>
        <v>37.440735481697189</v>
      </c>
      <c r="AE42" s="120">
        <f t="shared" si="41"/>
        <v>-2.9945258174286136</v>
      </c>
      <c r="AF42" s="120">
        <f t="shared" ref="AF42:AI42" si="42">AF23/AF6*100</f>
        <v>6.2069313678471367</v>
      </c>
      <c r="AG42" s="120">
        <f t="shared" si="42"/>
        <v>1.8658775141696344</v>
      </c>
      <c r="AH42" s="120">
        <f t="shared" si="42"/>
        <v>10.773245149456171</v>
      </c>
      <c r="AI42" s="120">
        <f t="shared" si="42"/>
        <v>2.8272754885086564</v>
      </c>
      <c r="AJ42" s="120">
        <f t="shared" ref="AJ42" si="43">AJ23/AJ6*100</f>
        <v>4.4704913665754482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+'PVSA cons-BS'!Q5</f>
        <v>23544</v>
      </c>
      <c r="G45" s="122">
        <f>+'PVSA cons-BS'!R5</f>
        <v>15297</v>
      </c>
      <c r="H45" s="122">
        <f>+'PVSA cons-BS'!S5</f>
        <v>6400</v>
      </c>
      <c r="I45" s="122">
        <f>+'PVSA cons-BS'!T5</f>
        <v>12392</v>
      </c>
      <c r="J45" s="122">
        <f>+'PVSA cons-BS'!U5</f>
        <v>7495</v>
      </c>
      <c r="K45" s="122">
        <f>+'PVSA cons-BS'!V5</f>
        <v>11450</v>
      </c>
      <c r="L45" s="122">
        <f>+'PVSA cons-BS'!W5</f>
        <v>7680</v>
      </c>
      <c r="M45" s="122">
        <f>+'PVSA cons-BS'!X5</f>
        <v>6933</v>
      </c>
      <c r="N45" s="122">
        <f>+'PVSA cons-BS'!Y5</f>
        <v>5547</v>
      </c>
      <c r="O45" s="122">
        <f>+'PVSA cons-BS'!Z5</f>
        <v>13051</v>
      </c>
      <c r="P45" s="122">
        <f>+'PVSA cons-BS'!AA5</f>
        <v>3610</v>
      </c>
      <c r="Q45" s="122">
        <f>+'PVSA cons-BS'!AB5</f>
        <v>15730</v>
      </c>
      <c r="R45" s="122">
        <f>+'PVSA cons-BS'!AC5</f>
        <v>19966</v>
      </c>
      <c r="S45" s="122">
        <f>+'PVSA cons-BS'!AD5</f>
        <v>17884</v>
      </c>
      <c r="T45" s="122">
        <f>+'PVSA cons-BS'!AE5</f>
        <v>1830</v>
      </c>
      <c r="U45" s="122">
        <f>+'PVSA cons-BS'!AF5</f>
        <v>1880</v>
      </c>
      <c r="V45" s="122">
        <f>+'PVSA cons-BS'!AG5</f>
        <v>7446</v>
      </c>
      <c r="W45" s="122">
        <f>+'PVSA cons-BS'!AH5</f>
        <v>15214</v>
      </c>
      <c r="X45" s="122">
        <f>+'PVSA cons-BS'!AI5</f>
        <v>4640</v>
      </c>
      <c r="Y45" s="122">
        <f>+'PVSA cons-BS'!AJ5</f>
        <v>5270</v>
      </c>
      <c r="Z45" s="122">
        <f>+'PVSA cons-BS'!AK5</f>
        <v>21516</v>
      </c>
      <c r="AA45" s="122">
        <f>+'PVSA cons-BS'!AL5</f>
        <v>13204</v>
      </c>
      <c r="AB45" s="122">
        <f>+'PVSA cons-BS'!AM5</f>
        <v>5515</v>
      </c>
      <c r="AC45" s="122">
        <f>+'PVSA cons-BS'!AN5</f>
        <v>8532</v>
      </c>
      <c r="AD45" s="122">
        <f>+'PVSA cons-BS'!AO5</f>
        <v>7794</v>
      </c>
      <c r="AE45" s="122">
        <f>+'PVSA cons-BS'!AP5</f>
        <v>29871</v>
      </c>
      <c r="AF45" s="122">
        <f>+'PVSA cons-BS'!AQ5</f>
        <v>6785</v>
      </c>
      <c r="AG45" s="122">
        <f>+'PVSA cons-BS'!AR5</f>
        <v>3350</v>
      </c>
      <c r="AH45" s="122">
        <f>+'PVSA cons-BS'!AS5</f>
        <v>1231</v>
      </c>
      <c r="AI45" s="122">
        <f>+'PVSA cons-BS'!AT5</f>
        <v>23027</v>
      </c>
      <c r="AJ45" s="122">
        <f>+'PVSA cons-BS'!AU5</f>
        <v>484</v>
      </c>
    </row>
    <row r="46" spans="2:36">
      <c r="B46" s="121" t="s">
        <v>284</v>
      </c>
      <c r="C46" s="122"/>
      <c r="D46" s="122"/>
      <c r="E46" s="122"/>
      <c r="F46" s="122">
        <f>+'PVSA cons-BS'!Q8+'PVSA cons-BS'!Q9</f>
        <v>43204</v>
      </c>
      <c r="G46" s="122">
        <f>+'PVSA cons-BS'!R8+'PVSA cons-BS'!R9</f>
        <v>44427</v>
      </c>
      <c r="H46" s="122">
        <f>+'PVSA cons-BS'!S8+'PVSA cons-BS'!S9</f>
        <v>46252</v>
      </c>
      <c r="I46" s="122">
        <f>+'PVSA cons-BS'!T8+'PVSA cons-BS'!T9</f>
        <v>47704</v>
      </c>
      <c r="J46" s="122">
        <f>+'PVSA cons-BS'!U8+'PVSA cons-BS'!U9</f>
        <v>50384</v>
      </c>
      <c r="K46" s="122">
        <f>+'PVSA cons-BS'!V8+'PVSA cons-BS'!V9</f>
        <v>49715</v>
      </c>
      <c r="L46" s="122">
        <f>+'PVSA cons-BS'!W8+'PVSA cons-BS'!W9</f>
        <v>52295</v>
      </c>
      <c r="M46" s="122">
        <f>+'PVSA cons-BS'!X8+'PVSA cons-BS'!X9</f>
        <v>53574</v>
      </c>
      <c r="N46" s="122">
        <f>+'PVSA cons-BS'!Y8+'PVSA cons-BS'!Y9</f>
        <v>59023</v>
      </c>
      <c r="O46" s="122">
        <f>+'PVSA cons-BS'!Z8+'PVSA cons-BS'!Z9</f>
        <v>45322</v>
      </c>
      <c r="P46" s="122">
        <f>+'PVSA cons-BS'!AA8+'PVSA cons-BS'!AA9</f>
        <v>41938</v>
      </c>
      <c r="Q46" s="122">
        <f>+'PVSA cons-BS'!AB8+'PVSA cons-BS'!AB9</f>
        <v>44354</v>
      </c>
      <c r="R46" s="122">
        <f>+'PVSA cons-BS'!AC8+'PVSA cons-BS'!AC9</f>
        <v>42483</v>
      </c>
      <c r="S46" s="122">
        <f>+'PVSA cons-BS'!AD8+'PVSA cons-BS'!AD9</f>
        <v>43186</v>
      </c>
      <c r="T46" s="122">
        <f>+'PVSA cons-BS'!AE8+'PVSA cons-BS'!AE9</f>
        <v>45261</v>
      </c>
      <c r="U46" s="122">
        <f>+'PVSA cons-BS'!AF8+'PVSA cons-BS'!AF9</f>
        <v>41812</v>
      </c>
      <c r="V46" s="122">
        <f>+'PVSA cons-BS'!AG8+'PVSA cons-BS'!AG9</f>
        <v>47821</v>
      </c>
      <c r="W46" s="122">
        <f>+'PVSA cons-BS'!AH8+'PVSA cons-BS'!AH9</f>
        <v>46859</v>
      </c>
      <c r="X46" s="122">
        <f>+'PVSA cons-BS'!AI8+'PVSA cons-BS'!AI9</f>
        <v>39076</v>
      </c>
      <c r="Y46" s="122">
        <f>+'PVSA cons-BS'!AJ8+'PVSA cons-BS'!AJ9</f>
        <v>38638</v>
      </c>
      <c r="Z46" s="122">
        <f>+'PVSA cons-BS'!AK8+'PVSA cons-BS'!AK9</f>
        <v>64064</v>
      </c>
      <c r="AA46" s="122">
        <f>+'PVSA cons-BS'!AL8+'PVSA cons-BS'!AL9</f>
        <v>78170</v>
      </c>
      <c r="AB46" s="122">
        <f>+'PVSA cons-BS'!AM8+'PVSA cons-BS'!AM9</f>
        <v>91538</v>
      </c>
      <c r="AC46" s="122">
        <f>+'PVSA cons-BS'!AN8+'PVSA cons-BS'!AN9</f>
        <v>84635</v>
      </c>
      <c r="AD46" s="122">
        <f>+'PVSA cons-BS'!AO8+'PVSA cons-BS'!AO9</f>
        <v>92731</v>
      </c>
      <c r="AE46" s="122">
        <f>+'PVSA cons-BS'!AP8+'PVSA cons-BS'!AP9</f>
        <v>81406</v>
      </c>
      <c r="AF46" s="122">
        <f>+'PVSA cons-BS'!AQ8+'PVSA cons-BS'!AQ9</f>
        <v>99700</v>
      </c>
      <c r="AG46" s="122">
        <f>+'PVSA cons-BS'!AR8+'PVSA cons-BS'!AR9</f>
        <v>108462</v>
      </c>
      <c r="AH46" s="122">
        <f>+'PVSA cons-BS'!AS8+'PVSA cons-BS'!AS9</f>
        <v>102765</v>
      </c>
      <c r="AI46" s="122">
        <f>+'PVSA cons-BS'!AT8+'PVSA cons-BS'!AT9</f>
        <v>69909</v>
      </c>
      <c r="AJ46" s="122">
        <f>+'PVSA cons-BS'!AU8+'PVSA cons-BS'!AU9</f>
        <v>75473</v>
      </c>
    </row>
    <row r="47" spans="2:36">
      <c r="B47" s="121" t="s">
        <v>285</v>
      </c>
      <c r="C47" s="122"/>
      <c r="D47" s="122"/>
      <c r="E47" s="122"/>
      <c r="F47" s="122">
        <f>+'PVSA cons-BS'!Q10</f>
        <v>3080</v>
      </c>
      <c r="G47" s="122">
        <f>+'PVSA cons-BS'!R10</f>
        <v>3204</v>
      </c>
      <c r="H47" s="122">
        <f>+'PVSA cons-BS'!S10</f>
        <v>3093</v>
      </c>
      <c r="I47" s="122">
        <f>+'PVSA cons-BS'!T10</f>
        <v>3200</v>
      </c>
      <c r="J47" s="122">
        <f>+'PVSA cons-BS'!U10</f>
        <v>3405</v>
      </c>
      <c r="K47" s="122">
        <f>+'PVSA cons-BS'!V10</f>
        <v>3470</v>
      </c>
      <c r="L47" s="122">
        <f>+'PVSA cons-BS'!W10</f>
        <v>3545</v>
      </c>
      <c r="M47" s="122">
        <f>+'PVSA cons-BS'!X10</f>
        <v>3518</v>
      </c>
      <c r="N47" s="122">
        <f>+'PVSA cons-BS'!Y10</f>
        <v>3516</v>
      </c>
      <c r="O47" s="122">
        <f>+'PVSA cons-BS'!Z10</f>
        <v>3759</v>
      </c>
      <c r="P47" s="122">
        <f>+'PVSA cons-BS'!AA10</f>
        <v>3927</v>
      </c>
      <c r="Q47" s="122">
        <f>+'PVSA cons-BS'!AB10</f>
        <v>4375</v>
      </c>
      <c r="R47" s="122">
        <f>+'PVSA cons-BS'!AC10</f>
        <v>4657</v>
      </c>
      <c r="S47" s="122">
        <f>+'PVSA cons-BS'!AD10</f>
        <v>5118</v>
      </c>
      <c r="T47" s="122">
        <f>+'PVSA cons-BS'!AE10</f>
        <v>5538</v>
      </c>
      <c r="U47" s="122">
        <f>+'PVSA cons-BS'!AF10</f>
        <v>5423</v>
      </c>
      <c r="V47" s="122">
        <f>+'PVSA cons-BS'!AG10</f>
        <v>5572</v>
      </c>
      <c r="W47" s="122">
        <f>+'PVSA cons-BS'!AH10</f>
        <v>5884</v>
      </c>
      <c r="X47" s="122">
        <f>+'PVSA cons-BS'!AI10</f>
        <v>6334</v>
      </c>
      <c r="Y47" s="122">
        <f>+'PVSA cons-BS'!AJ10</f>
        <v>6324</v>
      </c>
      <c r="Z47" s="122">
        <f>+'PVSA cons-BS'!AK10</f>
        <v>6055</v>
      </c>
      <c r="AA47" s="122">
        <f>+'PVSA cons-BS'!AL10</f>
        <v>6366</v>
      </c>
      <c r="AB47" s="122">
        <f>+'PVSA cons-BS'!AM10</f>
        <v>6567</v>
      </c>
      <c r="AC47" s="122">
        <f>+'PVSA cons-BS'!AN10</f>
        <v>6244</v>
      </c>
      <c r="AD47" s="122">
        <f>+'PVSA cons-BS'!AO10</f>
        <v>5320</v>
      </c>
      <c r="AE47" s="122">
        <f>+'PVSA cons-BS'!AP10</f>
        <v>5551</v>
      </c>
      <c r="AF47" s="122">
        <f>+'PVSA cons-BS'!AQ10</f>
        <v>5915</v>
      </c>
      <c r="AG47" s="122">
        <f>+'PVSA cons-BS'!AR10</f>
        <v>6174</v>
      </c>
      <c r="AH47" s="122">
        <f>+'PVSA cons-BS'!AS10</f>
        <v>6813</v>
      </c>
      <c r="AI47" s="122">
        <f>+'PVSA cons-BS'!AT10</f>
        <v>6722</v>
      </c>
      <c r="AJ47" s="122">
        <f>+'PVSA cons-BS'!AU10</f>
        <v>6810</v>
      </c>
    </row>
    <row r="48" spans="2:36">
      <c r="B48" s="121" t="s">
        <v>286</v>
      </c>
      <c r="C48" s="122"/>
      <c r="D48" s="122"/>
      <c r="E48" s="122"/>
      <c r="F48" s="122">
        <f>+F49-F45-F46-F47</f>
        <v>119</v>
      </c>
      <c r="G48" s="122">
        <f t="shared" ref="G48:AE48" si="44">+G49-G45-G46-G47</f>
        <v>234</v>
      </c>
      <c r="H48" s="122">
        <f t="shared" si="44"/>
        <v>521</v>
      </c>
      <c r="I48" s="122">
        <f t="shared" si="44"/>
        <v>1526</v>
      </c>
      <c r="J48" s="122">
        <f t="shared" si="44"/>
        <v>2222</v>
      </c>
      <c r="K48" s="122">
        <f t="shared" si="44"/>
        <v>2280</v>
      </c>
      <c r="L48" s="122">
        <f t="shared" si="44"/>
        <v>2944</v>
      </c>
      <c r="M48" s="122">
        <f t="shared" si="44"/>
        <v>275</v>
      </c>
      <c r="N48" s="122">
        <f t="shared" si="44"/>
        <v>273</v>
      </c>
      <c r="O48" s="122">
        <f t="shared" si="44"/>
        <v>1535</v>
      </c>
      <c r="P48" s="122">
        <f t="shared" si="44"/>
        <v>87</v>
      </c>
      <c r="Q48" s="122">
        <f t="shared" si="44"/>
        <v>104</v>
      </c>
      <c r="R48" s="122">
        <f t="shared" si="44"/>
        <v>92</v>
      </c>
      <c r="S48" s="122">
        <f t="shared" si="44"/>
        <v>98</v>
      </c>
      <c r="T48" s="122">
        <f t="shared" si="44"/>
        <v>1020</v>
      </c>
      <c r="U48" s="122">
        <f t="shared" si="44"/>
        <v>878</v>
      </c>
      <c r="V48" s="122">
        <f t="shared" si="44"/>
        <v>483</v>
      </c>
      <c r="W48" s="122">
        <f t="shared" si="44"/>
        <v>515</v>
      </c>
      <c r="X48" s="122">
        <f t="shared" si="44"/>
        <v>1139</v>
      </c>
      <c r="Y48" s="122">
        <f t="shared" si="44"/>
        <v>1871</v>
      </c>
      <c r="Z48" s="122">
        <f t="shared" si="44"/>
        <v>1269</v>
      </c>
      <c r="AA48" s="122">
        <f t="shared" si="44"/>
        <v>2768</v>
      </c>
      <c r="AB48" s="122">
        <f t="shared" si="44"/>
        <v>2952</v>
      </c>
      <c r="AC48" s="122">
        <f t="shared" si="44"/>
        <v>2877</v>
      </c>
      <c r="AD48" s="122">
        <f t="shared" si="44"/>
        <v>4973</v>
      </c>
      <c r="AE48" s="122">
        <f t="shared" si="44"/>
        <v>6164</v>
      </c>
      <c r="AF48" s="122">
        <f t="shared" ref="AF48:AI48" si="45">+AF49-AF45-AF46-AF47</f>
        <v>2788</v>
      </c>
      <c r="AG48" s="122">
        <f t="shared" si="45"/>
        <v>3007</v>
      </c>
      <c r="AH48" s="122">
        <f t="shared" si="45"/>
        <v>1006</v>
      </c>
      <c r="AI48" s="122">
        <f t="shared" si="45"/>
        <v>918</v>
      </c>
      <c r="AJ48" s="122">
        <f t="shared" ref="AJ48" si="46">+AJ49-AJ45-AJ46-AJ47</f>
        <v>780</v>
      </c>
    </row>
    <row r="49" spans="2:36">
      <c r="B49" s="121" t="s">
        <v>287</v>
      </c>
      <c r="C49" s="122"/>
      <c r="D49" s="122"/>
      <c r="E49" s="122"/>
      <c r="F49" s="122">
        <f>+'PVSA cons-BS'!Q17</f>
        <v>69947</v>
      </c>
      <c r="G49" s="122">
        <f>+'PVSA cons-BS'!R17</f>
        <v>63162</v>
      </c>
      <c r="H49" s="122">
        <f>+'PVSA cons-BS'!S17</f>
        <v>56266</v>
      </c>
      <c r="I49" s="122">
        <f>+'PVSA cons-BS'!T17</f>
        <v>64822</v>
      </c>
      <c r="J49" s="122">
        <f>+'PVSA cons-BS'!U17</f>
        <v>63506</v>
      </c>
      <c r="K49" s="122">
        <f>+'PVSA cons-BS'!V17</f>
        <v>66915</v>
      </c>
      <c r="L49" s="122">
        <f>+'PVSA cons-BS'!W17</f>
        <v>66464</v>
      </c>
      <c r="M49" s="122">
        <f>+'PVSA cons-BS'!X17</f>
        <v>64300</v>
      </c>
      <c r="N49" s="122">
        <f>+'PVSA cons-BS'!Y17</f>
        <v>68359</v>
      </c>
      <c r="O49" s="122">
        <f>+'PVSA cons-BS'!Z17</f>
        <v>63667</v>
      </c>
      <c r="P49" s="122">
        <f>+'PVSA cons-BS'!AA17</f>
        <v>49562</v>
      </c>
      <c r="Q49" s="122">
        <f>+'PVSA cons-BS'!AB17</f>
        <v>64563</v>
      </c>
      <c r="R49" s="122">
        <f>+'PVSA cons-BS'!AC17</f>
        <v>67198</v>
      </c>
      <c r="S49" s="122">
        <f>+'PVSA cons-BS'!AD17</f>
        <v>66286</v>
      </c>
      <c r="T49" s="122">
        <f>+'PVSA cons-BS'!AE17</f>
        <v>53649</v>
      </c>
      <c r="U49" s="122">
        <f>+'PVSA cons-BS'!AF17</f>
        <v>49993</v>
      </c>
      <c r="V49" s="122">
        <f>+'PVSA cons-BS'!AG17</f>
        <v>61322</v>
      </c>
      <c r="W49" s="122">
        <f>+'PVSA cons-BS'!AH17</f>
        <v>68472</v>
      </c>
      <c r="X49" s="122">
        <f>+'PVSA cons-BS'!AI17</f>
        <v>51189</v>
      </c>
      <c r="Y49" s="122">
        <f>+'PVSA cons-BS'!AJ17</f>
        <v>52103</v>
      </c>
      <c r="Z49" s="122">
        <f>+'PVSA cons-BS'!AK17</f>
        <v>92904</v>
      </c>
      <c r="AA49" s="122">
        <f>+'PVSA cons-BS'!AL17</f>
        <v>100508</v>
      </c>
      <c r="AB49" s="122">
        <f>+'PVSA cons-BS'!AM17</f>
        <v>106572</v>
      </c>
      <c r="AC49" s="122">
        <f>+'PVSA cons-BS'!AN17</f>
        <v>102288</v>
      </c>
      <c r="AD49" s="122">
        <f>+'PVSA cons-BS'!AO17</f>
        <v>110818</v>
      </c>
      <c r="AE49" s="122">
        <f>+'PVSA cons-BS'!AP17</f>
        <v>122992</v>
      </c>
      <c r="AF49" s="122">
        <f>+'PVSA cons-BS'!AQ17</f>
        <v>115188</v>
      </c>
      <c r="AG49" s="122">
        <f>+'PVSA cons-BS'!AR17</f>
        <v>120993</v>
      </c>
      <c r="AH49" s="122">
        <f>+'PVSA cons-BS'!AS17</f>
        <v>111815</v>
      </c>
      <c r="AI49" s="122">
        <f>+'PVSA cons-BS'!AT17</f>
        <v>100576</v>
      </c>
      <c r="AJ49" s="122">
        <f>+'PVSA cons-BS'!AU17</f>
        <v>83547</v>
      </c>
    </row>
    <row r="50" spans="2:36">
      <c r="B50" s="121" t="s">
        <v>288</v>
      </c>
      <c r="C50" s="122"/>
      <c r="D50" s="122"/>
      <c r="E50" s="122"/>
      <c r="F50" s="122">
        <f>+'PVSA cons-BS'!Q23</f>
        <v>0</v>
      </c>
      <c r="G50" s="122">
        <f>+'PVSA cons-BS'!R23</f>
        <v>0</v>
      </c>
      <c r="H50" s="122">
        <f>+'PVSA cons-BS'!S23</f>
        <v>0</v>
      </c>
      <c r="I50" s="122">
        <f>+'PVSA cons-BS'!T23</f>
        <v>0</v>
      </c>
      <c r="J50" s="122">
        <f>+'PVSA cons-BS'!U23</f>
        <v>0</v>
      </c>
      <c r="K50" s="122">
        <f>+'PVSA cons-BS'!V23</f>
        <v>0</v>
      </c>
      <c r="L50" s="122">
        <f>+'PVSA cons-BS'!W23</f>
        <v>0</v>
      </c>
      <c r="M50" s="122">
        <f>+'PVSA cons-BS'!X23</f>
        <v>0</v>
      </c>
      <c r="N50" s="122">
        <f>+'PVSA cons-BS'!Y23</f>
        <v>0</v>
      </c>
      <c r="O50" s="122">
        <f>+'PVSA cons-BS'!Z23</f>
        <v>0</v>
      </c>
      <c r="P50" s="122">
        <f>+'PVSA cons-BS'!AA23</f>
        <v>0</v>
      </c>
      <c r="Q50" s="122">
        <f>+'PVSA cons-BS'!AB23</f>
        <v>0</v>
      </c>
      <c r="R50" s="122">
        <f>+'PVSA cons-BS'!AC23</f>
        <v>0</v>
      </c>
      <c r="S50" s="122">
        <f>+'PVSA cons-BS'!AD23</f>
        <v>0</v>
      </c>
      <c r="T50" s="122">
        <f>+'PVSA cons-BS'!AE23</f>
        <v>0</v>
      </c>
      <c r="U50" s="122">
        <f>+'PVSA cons-BS'!AF23</f>
        <v>0</v>
      </c>
      <c r="V50" s="122">
        <f>+'PVSA cons-BS'!AG23</f>
        <v>0</v>
      </c>
      <c r="W50" s="122">
        <f>+'PVSA cons-BS'!AH23</f>
        <v>0</v>
      </c>
      <c r="X50" s="122">
        <f>+'PVSA cons-BS'!AI23</f>
        <v>0</v>
      </c>
      <c r="Y50" s="122">
        <f>+'PVSA cons-BS'!AJ23</f>
        <v>0</v>
      </c>
      <c r="Z50" s="122">
        <f>+'PVSA cons-BS'!AK23</f>
        <v>0</v>
      </c>
      <c r="AA50" s="122">
        <f>+'PVSA cons-BS'!AL23</f>
        <v>0</v>
      </c>
      <c r="AB50" s="122">
        <f>+'PVSA cons-BS'!AM23</f>
        <v>0</v>
      </c>
      <c r="AC50" s="122">
        <f>+'PVSA cons-BS'!AN23</f>
        <v>0</v>
      </c>
      <c r="AD50" s="122">
        <f>+'PVSA cons-BS'!AO23</f>
        <v>0</v>
      </c>
      <c r="AE50" s="122">
        <f>+'PVSA cons-BS'!AP23</f>
        <v>0</v>
      </c>
      <c r="AF50" s="122">
        <f>+'PVSA cons-BS'!AQ23</f>
        <v>0</v>
      </c>
      <c r="AG50" s="122">
        <f>+'PVSA cons-BS'!AR23</f>
        <v>0</v>
      </c>
      <c r="AH50" s="122">
        <f>+'PVSA cons-BS'!AS23</f>
        <v>0</v>
      </c>
      <c r="AI50" s="122">
        <f>+'PVSA cons-BS'!AT23</f>
        <v>0</v>
      </c>
      <c r="AJ50" s="122">
        <f>+'PVSA cons-BS'!AU23</f>
        <v>0</v>
      </c>
    </row>
    <row r="51" spans="2:36">
      <c r="B51" s="121" t="s">
        <v>289</v>
      </c>
      <c r="C51" s="122"/>
      <c r="D51" s="122"/>
      <c r="E51" s="122"/>
      <c r="F51" s="122">
        <f>+'PVSA cons-BS'!Q26</f>
        <v>252212</v>
      </c>
      <c r="G51" s="122">
        <f>+'PVSA cons-BS'!R26</f>
        <v>259462</v>
      </c>
      <c r="H51" s="122">
        <f>+'PVSA cons-BS'!S26</f>
        <v>252411</v>
      </c>
      <c r="I51" s="122">
        <f>+'PVSA cons-BS'!T26</f>
        <v>251855</v>
      </c>
      <c r="J51" s="122">
        <f>+'PVSA cons-BS'!U26</f>
        <v>245734</v>
      </c>
      <c r="K51" s="122">
        <f>+'PVSA cons-BS'!V26</f>
        <v>250948</v>
      </c>
      <c r="L51" s="122">
        <f>+'PVSA cons-BS'!W26</f>
        <v>253453</v>
      </c>
      <c r="M51" s="122">
        <f>+'PVSA cons-BS'!X26</f>
        <v>247976</v>
      </c>
      <c r="N51" s="122">
        <f>+'PVSA cons-BS'!Y26</f>
        <v>240872</v>
      </c>
      <c r="O51" s="122">
        <f>+'PVSA cons-BS'!Z26</f>
        <v>230307</v>
      </c>
      <c r="P51" s="122">
        <f>+'PVSA cons-BS'!AA26</f>
        <v>233748</v>
      </c>
      <c r="Q51" s="122">
        <f>+'PVSA cons-BS'!AB26</f>
        <v>236058</v>
      </c>
      <c r="R51" s="122">
        <f>+'PVSA cons-BS'!AC26</f>
        <v>247112</v>
      </c>
      <c r="S51" s="122">
        <f>+'PVSA cons-BS'!AD26</f>
        <v>246868</v>
      </c>
      <c r="T51" s="122">
        <f>+'PVSA cons-BS'!AE26</f>
        <v>247656</v>
      </c>
      <c r="U51" s="122">
        <f>+'PVSA cons-BS'!AF26</f>
        <v>239656</v>
      </c>
      <c r="V51" s="122">
        <f>+'PVSA cons-BS'!AG26</f>
        <v>241559</v>
      </c>
      <c r="W51" s="122">
        <f>+'PVSA cons-BS'!AH26</f>
        <v>249741</v>
      </c>
      <c r="X51" s="122">
        <f>+'PVSA cons-BS'!AI26</f>
        <v>234908</v>
      </c>
      <c r="Y51" s="122">
        <f>+'PVSA cons-BS'!AJ26</f>
        <v>231247</v>
      </c>
      <c r="Z51" s="122">
        <f>+'PVSA cons-BS'!AK26</f>
        <v>234457</v>
      </c>
      <c r="AA51" s="122">
        <f>+'PVSA cons-BS'!AL26</f>
        <v>245631</v>
      </c>
      <c r="AB51" s="122">
        <f>+'PVSA cons-BS'!AM26</f>
        <v>246004</v>
      </c>
      <c r="AC51" s="122">
        <f>+'PVSA cons-BS'!AN26</f>
        <v>234914</v>
      </c>
      <c r="AD51" s="122">
        <f>+'PVSA cons-BS'!AO26</f>
        <v>264840</v>
      </c>
      <c r="AE51" s="122">
        <f>+'PVSA cons-BS'!AP26</f>
        <v>253932</v>
      </c>
      <c r="AF51" s="122">
        <f>+'PVSA cons-BS'!AQ26</f>
        <v>263817</v>
      </c>
      <c r="AG51" s="122">
        <f>+'PVSA cons-BS'!AR26</f>
        <v>290296</v>
      </c>
      <c r="AH51" s="122">
        <f>+'PVSA cons-BS'!AS26</f>
        <v>306797</v>
      </c>
      <c r="AI51" s="122">
        <f>+'PVSA cons-BS'!AT26</f>
        <v>322167</v>
      </c>
      <c r="AJ51" s="122">
        <f>+'PVSA cons-BS'!AU26</f>
        <v>334869</v>
      </c>
    </row>
    <row r="52" spans="2:36">
      <c r="B52" s="121" t="s">
        <v>290</v>
      </c>
      <c r="C52" s="122"/>
      <c r="D52" s="122"/>
      <c r="E52" s="122"/>
      <c r="F52" s="122">
        <f>+'PVSA cons-BS'!Q24</f>
        <v>287</v>
      </c>
      <c r="G52" s="122">
        <f>+'PVSA cons-BS'!R24</f>
        <v>271</v>
      </c>
      <c r="H52" s="122">
        <f>+'PVSA cons-BS'!S24</f>
        <v>253</v>
      </c>
      <c r="I52" s="122">
        <f>+'PVSA cons-BS'!T24</f>
        <v>236</v>
      </c>
      <c r="J52" s="122">
        <f>+'PVSA cons-BS'!U24</f>
        <v>241</v>
      </c>
      <c r="K52" s="122">
        <f>+'PVSA cons-BS'!V24</f>
        <v>374</v>
      </c>
      <c r="L52" s="122">
        <f>+'PVSA cons-BS'!W24</f>
        <v>585</v>
      </c>
      <c r="M52" s="122">
        <f>+'PVSA cons-BS'!X24</f>
        <v>551</v>
      </c>
      <c r="N52" s="122">
        <f>+'PVSA cons-BS'!Y24</f>
        <v>728</v>
      </c>
      <c r="O52" s="122">
        <f>+'PVSA cons-BS'!Z24</f>
        <v>691</v>
      </c>
      <c r="P52" s="122">
        <f>+'PVSA cons-BS'!AA24</f>
        <v>884</v>
      </c>
      <c r="Q52" s="122">
        <f>+'PVSA cons-BS'!AB24</f>
        <v>866</v>
      </c>
      <c r="R52" s="122">
        <f>+'PVSA cons-BS'!AC24</f>
        <v>1080</v>
      </c>
      <c r="S52" s="122">
        <f>+'PVSA cons-BS'!AD24</f>
        <v>1064</v>
      </c>
      <c r="T52" s="122">
        <f>+'PVSA cons-BS'!AE24</f>
        <v>1041</v>
      </c>
      <c r="U52" s="122">
        <f>+'PVSA cons-BS'!AF24</f>
        <v>1020</v>
      </c>
      <c r="V52" s="122">
        <f>+'PVSA cons-BS'!AG24</f>
        <v>129</v>
      </c>
      <c r="W52" s="122">
        <f>+'PVSA cons-BS'!AH24</f>
        <v>125</v>
      </c>
      <c r="X52" s="122">
        <f>+'PVSA cons-BS'!AI24</f>
        <v>106</v>
      </c>
      <c r="Y52" s="122">
        <f>+'PVSA cons-BS'!AJ24</f>
        <v>96</v>
      </c>
      <c r="Z52" s="122">
        <f>+'PVSA cons-BS'!AK24</f>
        <v>93</v>
      </c>
      <c r="AA52" s="122">
        <f>+'PVSA cons-BS'!AL24</f>
        <v>87</v>
      </c>
      <c r="AB52" s="122">
        <f>+'PVSA cons-BS'!AM24</f>
        <v>77</v>
      </c>
      <c r="AC52" s="122">
        <f>+'PVSA cons-BS'!AN24</f>
        <v>65</v>
      </c>
      <c r="AD52" s="122">
        <f>+'PVSA cons-BS'!AO24</f>
        <v>57</v>
      </c>
      <c r="AE52" s="122">
        <f>+'PVSA cons-BS'!AP24</f>
        <v>49</v>
      </c>
      <c r="AF52" s="122">
        <f>+'PVSA cons-BS'!AQ24</f>
        <v>42</v>
      </c>
      <c r="AG52" s="122">
        <f>+'PVSA cons-BS'!AR24</f>
        <v>43</v>
      </c>
      <c r="AH52" s="122">
        <f>+'PVSA cons-BS'!AS24</f>
        <v>34</v>
      </c>
      <c r="AI52" s="122">
        <f>+'PVSA cons-BS'!AT24</f>
        <v>32</v>
      </c>
      <c r="AJ52" s="122">
        <f>+'PVSA cons-BS'!AU24</f>
        <v>30</v>
      </c>
    </row>
    <row r="53" spans="2:36">
      <c r="B53" s="121" t="s">
        <v>291</v>
      </c>
      <c r="C53" s="122"/>
      <c r="D53" s="122"/>
      <c r="E53" s="122"/>
      <c r="F53" s="122">
        <f>+'PVSA cons-BS'!Q25</f>
        <v>0</v>
      </c>
      <c r="G53" s="122">
        <f>+'PVSA cons-BS'!R25</f>
        <v>0</v>
      </c>
      <c r="H53" s="122">
        <f>+'PVSA cons-BS'!S25</f>
        <v>0</v>
      </c>
      <c r="I53" s="122">
        <f>+'PVSA cons-BS'!T25</f>
        <v>0</v>
      </c>
      <c r="J53" s="122">
        <f>+'PVSA cons-BS'!U25</f>
        <v>0</v>
      </c>
      <c r="K53" s="122">
        <f>+'PVSA cons-BS'!V25</f>
        <v>0</v>
      </c>
      <c r="L53" s="122">
        <f>+'PVSA cons-BS'!W25</f>
        <v>0</v>
      </c>
      <c r="M53" s="122">
        <f>+'PVSA cons-BS'!X25</f>
        <v>0</v>
      </c>
      <c r="N53" s="122">
        <f>+'PVSA cons-BS'!Y25</f>
        <v>0</v>
      </c>
      <c r="O53" s="122">
        <f>+'PVSA cons-BS'!Z25</f>
        <v>0</v>
      </c>
      <c r="P53" s="122">
        <f>+'PVSA cons-BS'!AA25</f>
        <v>0</v>
      </c>
      <c r="Q53" s="122">
        <f>+'PVSA cons-BS'!AB25</f>
        <v>0</v>
      </c>
      <c r="R53" s="122">
        <f>+'PVSA cons-BS'!AC25</f>
        <v>0</v>
      </c>
      <c r="S53" s="122">
        <f>+'PVSA cons-BS'!AD25</f>
        <v>0</v>
      </c>
      <c r="T53" s="122">
        <f>+'PVSA cons-BS'!AE25</f>
        <v>0</v>
      </c>
      <c r="U53" s="122">
        <f>+'PVSA cons-BS'!AF25</f>
        <v>0</v>
      </c>
      <c r="V53" s="122">
        <f>+'PVSA cons-BS'!AG25</f>
        <v>0</v>
      </c>
      <c r="W53" s="122">
        <f>+'PVSA cons-BS'!AH25</f>
        <v>0</v>
      </c>
      <c r="X53" s="122">
        <f>+'PVSA cons-BS'!AI25</f>
        <v>0</v>
      </c>
      <c r="Y53" s="122">
        <f>+'PVSA cons-BS'!AJ25</f>
        <v>0</v>
      </c>
      <c r="Z53" s="122">
        <f>+'PVSA cons-BS'!AK25</f>
        <v>0</v>
      </c>
      <c r="AA53" s="122">
        <f>+'PVSA cons-BS'!AL25</f>
        <v>0</v>
      </c>
      <c r="AB53" s="122">
        <f>+'PVSA cons-BS'!AM25</f>
        <v>0</v>
      </c>
      <c r="AC53" s="122">
        <f>+'PVSA cons-BS'!AN25</f>
        <v>0</v>
      </c>
      <c r="AD53" s="122">
        <f>+'PVSA cons-BS'!AO25</f>
        <v>0</v>
      </c>
      <c r="AE53" s="122">
        <f>+'PVSA cons-BS'!AP25</f>
        <v>0</v>
      </c>
      <c r="AF53" s="122">
        <f>+'PVSA cons-BS'!AQ25</f>
        <v>0</v>
      </c>
      <c r="AG53" s="122">
        <f>+'PVSA cons-BS'!AR25</f>
        <v>0</v>
      </c>
      <c r="AH53" s="122">
        <f>+'PVSA cons-BS'!AS25</f>
        <v>0</v>
      </c>
      <c r="AI53" s="122">
        <f>+'PVSA cons-BS'!AT25</f>
        <v>0</v>
      </c>
      <c r="AJ53" s="122">
        <f>+'PVSA cons-BS'!AU25</f>
        <v>0</v>
      </c>
    </row>
    <row r="54" spans="2:36">
      <c r="B54" s="121" t="s">
        <v>292</v>
      </c>
      <c r="C54" s="122"/>
      <c r="D54" s="122"/>
      <c r="E54" s="122"/>
      <c r="F54" s="122">
        <f t="shared" ref="F54:AE54" si="47">+F55-F50-F51-F52-F53</f>
        <v>17770</v>
      </c>
      <c r="G54" s="122">
        <f t="shared" si="47"/>
        <v>17955</v>
      </c>
      <c r="H54" s="122">
        <f t="shared" si="47"/>
        <v>16495</v>
      </c>
      <c r="I54" s="122">
        <f t="shared" si="47"/>
        <v>16004</v>
      </c>
      <c r="J54" s="122">
        <f t="shared" si="47"/>
        <v>15918</v>
      </c>
      <c r="K54" s="122">
        <f t="shared" si="47"/>
        <v>16004</v>
      </c>
      <c r="L54" s="122">
        <f t="shared" si="47"/>
        <v>16264</v>
      </c>
      <c r="M54" s="122">
        <f t="shared" si="47"/>
        <v>14945</v>
      </c>
      <c r="N54" s="122">
        <f t="shared" si="47"/>
        <v>20150</v>
      </c>
      <c r="O54" s="122">
        <f t="shared" si="47"/>
        <v>17588</v>
      </c>
      <c r="P54" s="122">
        <f t="shared" si="47"/>
        <v>18016</v>
      </c>
      <c r="Q54" s="122">
        <f t="shared" si="47"/>
        <v>18527</v>
      </c>
      <c r="R54" s="122">
        <f t="shared" si="47"/>
        <v>20392</v>
      </c>
      <c r="S54" s="122">
        <f t="shared" si="47"/>
        <v>19908</v>
      </c>
      <c r="T54" s="122">
        <f t="shared" si="47"/>
        <v>18896</v>
      </c>
      <c r="U54" s="122">
        <f t="shared" si="47"/>
        <v>16909</v>
      </c>
      <c r="V54" s="122">
        <f t="shared" si="47"/>
        <v>17083</v>
      </c>
      <c r="W54" s="122">
        <f t="shared" si="47"/>
        <v>17808</v>
      </c>
      <c r="X54" s="122">
        <f t="shared" si="47"/>
        <v>15192</v>
      </c>
      <c r="Y54" s="122">
        <f t="shared" si="47"/>
        <v>14985</v>
      </c>
      <c r="Z54" s="122">
        <f t="shared" si="47"/>
        <v>17892</v>
      </c>
      <c r="AA54" s="122">
        <f t="shared" si="47"/>
        <v>18550</v>
      </c>
      <c r="AB54" s="122">
        <f t="shared" si="47"/>
        <v>17741</v>
      </c>
      <c r="AC54" s="122">
        <f t="shared" si="47"/>
        <v>16374</v>
      </c>
      <c r="AD54" s="122">
        <f t="shared" si="47"/>
        <v>16928</v>
      </c>
      <c r="AE54" s="122">
        <f t="shared" si="47"/>
        <v>15760</v>
      </c>
      <c r="AF54" s="122">
        <f t="shared" ref="AF54:AI54" si="48">+AF55-AF50-AF51-AF52-AF53</f>
        <v>15652</v>
      </c>
      <c r="AG54" s="122">
        <f t="shared" si="48"/>
        <v>16092</v>
      </c>
      <c r="AH54" s="122">
        <f t="shared" si="48"/>
        <v>14073</v>
      </c>
      <c r="AI54" s="122">
        <f t="shared" si="48"/>
        <v>14948</v>
      </c>
      <c r="AJ54" s="122">
        <f t="shared" ref="AJ54" si="49">+AJ55-AJ50-AJ51-AJ52-AJ53</f>
        <v>15330</v>
      </c>
    </row>
    <row r="55" spans="2:36">
      <c r="B55" s="121" t="s">
        <v>293</v>
      </c>
      <c r="C55" s="122"/>
      <c r="D55" s="122"/>
      <c r="E55" s="122"/>
      <c r="F55" s="122">
        <f>+'PVSA cons-BS'!Q32</f>
        <v>270269</v>
      </c>
      <c r="G55" s="122">
        <f>+'PVSA cons-BS'!R32</f>
        <v>277688</v>
      </c>
      <c r="H55" s="122">
        <f>+'PVSA cons-BS'!S32</f>
        <v>269159</v>
      </c>
      <c r="I55" s="122">
        <f>+'PVSA cons-BS'!T32</f>
        <v>268095</v>
      </c>
      <c r="J55" s="122">
        <f>+'PVSA cons-BS'!U32</f>
        <v>261893</v>
      </c>
      <c r="K55" s="122">
        <f>+'PVSA cons-BS'!V32</f>
        <v>267326</v>
      </c>
      <c r="L55" s="122">
        <f>+'PVSA cons-BS'!W32</f>
        <v>270302</v>
      </c>
      <c r="M55" s="122">
        <f>+'PVSA cons-BS'!X32</f>
        <v>263472</v>
      </c>
      <c r="N55" s="122">
        <f>+'PVSA cons-BS'!Y32</f>
        <v>261750</v>
      </c>
      <c r="O55" s="122">
        <f>+'PVSA cons-BS'!Z32</f>
        <v>248586</v>
      </c>
      <c r="P55" s="122">
        <f>+'PVSA cons-BS'!AA32</f>
        <v>252648</v>
      </c>
      <c r="Q55" s="122">
        <f>+'PVSA cons-BS'!AB32</f>
        <v>255451</v>
      </c>
      <c r="R55" s="122">
        <f>+'PVSA cons-BS'!AC32</f>
        <v>268584</v>
      </c>
      <c r="S55" s="122">
        <f>+'PVSA cons-BS'!AD32</f>
        <v>267840</v>
      </c>
      <c r="T55" s="122">
        <f>+'PVSA cons-BS'!AE32</f>
        <v>267593</v>
      </c>
      <c r="U55" s="122">
        <f>+'PVSA cons-BS'!AF32</f>
        <v>257585</v>
      </c>
      <c r="V55" s="122">
        <f>+'PVSA cons-BS'!AG32</f>
        <v>258771</v>
      </c>
      <c r="W55" s="122">
        <f>+'PVSA cons-BS'!AH32</f>
        <v>267674</v>
      </c>
      <c r="X55" s="122">
        <f>+'PVSA cons-BS'!AI32</f>
        <v>250206</v>
      </c>
      <c r="Y55" s="122">
        <f>+'PVSA cons-BS'!AJ32</f>
        <v>246328</v>
      </c>
      <c r="Z55" s="122">
        <f>+'PVSA cons-BS'!AK32</f>
        <v>252442</v>
      </c>
      <c r="AA55" s="122">
        <f>+'PVSA cons-BS'!AL32</f>
        <v>264268</v>
      </c>
      <c r="AB55" s="122">
        <f>+'PVSA cons-BS'!AM32</f>
        <v>263822</v>
      </c>
      <c r="AC55" s="122">
        <f>+'PVSA cons-BS'!AN32</f>
        <v>251353</v>
      </c>
      <c r="AD55" s="122">
        <f>+'PVSA cons-BS'!AO32</f>
        <v>281825</v>
      </c>
      <c r="AE55" s="122">
        <f>+'PVSA cons-BS'!AP32</f>
        <v>269741</v>
      </c>
      <c r="AF55" s="122">
        <f>+'PVSA cons-BS'!AQ32</f>
        <v>279511</v>
      </c>
      <c r="AG55" s="122">
        <f>+'PVSA cons-BS'!AR32</f>
        <v>306431</v>
      </c>
      <c r="AH55" s="122">
        <f>+'PVSA cons-BS'!AS32</f>
        <v>320904</v>
      </c>
      <c r="AI55" s="122">
        <f>+'PVSA cons-BS'!AT32</f>
        <v>337147</v>
      </c>
      <c r="AJ55" s="122">
        <f>+'PVSA cons-BS'!AU32</f>
        <v>350229</v>
      </c>
    </row>
    <row r="56" spans="2:36">
      <c r="B56" s="121" t="s">
        <v>294</v>
      </c>
      <c r="C56" s="122"/>
      <c r="D56" s="122"/>
      <c r="E56" s="122"/>
      <c r="F56" s="122">
        <f>+'PVSA cons-BS'!Q33</f>
        <v>340216</v>
      </c>
      <c r="G56" s="122">
        <f>+'PVSA cons-BS'!R33</f>
        <v>340850</v>
      </c>
      <c r="H56" s="122">
        <f>+'PVSA cons-BS'!S33</f>
        <v>325425</v>
      </c>
      <c r="I56" s="122">
        <f>+'PVSA cons-BS'!T33</f>
        <v>332917</v>
      </c>
      <c r="J56" s="122">
        <f>+'PVSA cons-BS'!U33</f>
        <v>325399</v>
      </c>
      <c r="K56" s="122">
        <f>+'PVSA cons-BS'!V33</f>
        <v>334241</v>
      </c>
      <c r="L56" s="122">
        <f>+'PVSA cons-BS'!W33</f>
        <v>336766</v>
      </c>
      <c r="M56" s="122">
        <f>+'PVSA cons-BS'!X33</f>
        <v>327772</v>
      </c>
      <c r="N56" s="122">
        <f>+'PVSA cons-BS'!Y33</f>
        <v>330109</v>
      </c>
      <c r="O56" s="122">
        <f>+'PVSA cons-BS'!Z33</f>
        <v>312253</v>
      </c>
      <c r="P56" s="122">
        <f>+'PVSA cons-BS'!AA33</f>
        <v>302210</v>
      </c>
      <c r="Q56" s="122">
        <f>+'PVSA cons-BS'!AB33</f>
        <v>320014</v>
      </c>
      <c r="R56" s="122">
        <f>+'PVSA cons-BS'!AC33</f>
        <v>335782</v>
      </c>
      <c r="S56" s="122">
        <f>+'PVSA cons-BS'!AD33</f>
        <v>334126</v>
      </c>
      <c r="T56" s="122">
        <f>+'PVSA cons-BS'!AE33</f>
        <v>321242</v>
      </c>
      <c r="U56" s="122">
        <f>+'PVSA cons-BS'!AF33</f>
        <v>307578</v>
      </c>
      <c r="V56" s="122">
        <f>+'PVSA cons-BS'!AG33</f>
        <v>320093</v>
      </c>
      <c r="W56" s="122">
        <f>+'PVSA cons-BS'!AH33</f>
        <v>336146</v>
      </c>
      <c r="X56" s="122">
        <f>+'PVSA cons-BS'!AI33</f>
        <v>301395</v>
      </c>
      <c r="Y56" s="122">
        <f>+'PVSA cons-BS'!AJ33</f>
        <v>298431</v>
      </c>
      <c r="Z56" s="122">
        <f>+'PVSA cons-BS'!AK33</f>
        <v>345346</v>
      </c>
      <c r="AA56" s="122">
        <f>+'PVSA cons-BS'!AL33</f>
        <v>364776</v>
      </c>
      <c r="AB56" s="122">
        <f>+'PVSA cons-BS'!AM33</f>
        <v>370394</v>
      </c>
      <c r="AC56" s="122">
        <f>+'PVSA cons-BS'!AN33</f>
        <v>353641</v>
      </c>
      <c r="AD56" s="122">
        <f>+'PVSA cons-BS'!AO33</f>
        <v>392643</v>
      </c>
      <c r="AE56" s="122">
        <f>+'PVSA cons-BS'!AP33</f>
        <v>392733</v>
      </c>
      <c r="AF56" s="122">
        <f>+'PVSA cons-BS'!AQ33</f>
        <v>394699</v>
      </c>
      <c r="AG56" s="122">
        <f>+'PVSA cons-BS'!AR33</f>
        <v>427424</v>
      </c>
      <c r="AH56" s="122">
        <f>+'PVSA cons-BS'!AS33</f>
        <v>432719</v>
      </c>
      <c r="AI56" s="122">
        <f>+'PVSA cons-BS'!AT33</f>
        <v>437723</v>
      </c>
      <c r="AJ56" s="122">
        <f>+'PVSA cons-BS'!AU33</f>
        <v>433776</v>
      </c>
    </row>
    <row r="57" spans="2:36">
      <c r="B57" s="121" t="s">
        <v>295</v>
      </c>
      <c r="C57" s="122"/>
      <c r="D57" s="122"/>
      <c r="E57" s="122"/>
      <c r="F57" s="122">
        <f>+'PVSA cons-BS'!Q38+'PVSA cons-BS'!Q39</f>
        <v>30337</v>
      </c>
      <c r="G57" s="122">
        <f>+'PVSA cons-BS'!R38+'PVSA cons-BS'!R39</f>
        <v>35362</v>
      </c>
      <c r="H57" s="122">
        <f>+'PVSA cons-BS'!S38+'PVSA cons-BS'!S39</f>
        <v>3491</v>
      </c>
      <c r="I57" s="122">
        <f>+'PVSA cons-BS'!T38+'PVSA cons-BS'!T39</f>
        <v>4732</v>
      </c>
      <c r="J57" s="122">
        <f>+'PVSA cons-BS'!U38+'PVSA cons-BS'!U39</f>
        <v>3832</v>
      </c>
      <c r="K57" s="122">
        <f>+'PVSA cons-BS'!V38+'PVSA cons-BS'!V39</f>
        <v>5571</v>
      </c>
      <c r="L57" s="122">
        <f>+'PVSA cons-BS'!W38+'PVSA cons-BS'!W39</f>
        <v>13589</v>
      </c>
      <c r="M57" s="122">
        <f>+'PVSA cons-BS'!X38+'PVSA cons-BS'!X39</f>
        <v>14221</v>
      </c>
      <c r="N57" s="122">
        <f>+'PVSA cons-BS'!Y38+'PVSA cons-BS'!Y39</f>
        <v>22815</v>
      </c>
      <c r="O57" s="122">
        <f>+'PVSA cons-BS'!Z38+'PVSA cons-BS'!Z39</f>
        <v>22520</v>
      </c>
      <c r="P57" s="122">
        <f>+'PVSA cons-BS'!AA38+'PVSA cons-BS'!AA39</f>
        <v>27664</v>
      </c>
      <c r="Q57" s="122">
        <f>+'PVSA cons-BS'!AB38+'PVSA cons-BS'!AB39</f>
        <v>28081</v>
      </c>
      <c r="R57" s="122">
        <f>+'PVSA cons-BS'!AC38+'PVSA cons-BS'!AC39</f>
        <v>26343</v>
      </c>
      <c r="S57" s="122">
        <f>+'PVSA cons-BS'!AD38+'PVSA cons-BS'!AD39</f>
        <v>24540</v>
      </c>
      <c r="T57" s="122">
        <f>+'PVSA cons-BS'!AE38+'PVSA cons-BS'!AE39</f>
        <v>24093</v>
      </c>
      <c r="U57" s="122">
        <f>+'PVSA cons-BS'!AF38+'PVSA cons-BS'!AF39</f>
        <v>22259</v>
      </c>
      <c r="V57" s="122">
        <f>+'PVSA cons-BS'!AG38+'PVSA cons-BS'!AG39</f>
        <v>37664</v>
      </c>
      <c r="W57" s="122">
        <f>+'PVSA cons-BS'!AH38+'PVSA cons-BS'!AH39</f>
        <v>39142</v>
      </c>
      <c r="X57" s="122">
        <f>+'PVSA cons-BS'!AI38+'PVSA cons-BS'!AI39</f>
        <v>44167</v>
      </c>
      <c r="Y57" s="122">
        <f>+'PVSA cons-BS'!AJ38+'PVSA cons-BS'!AJ39</f>
        <v>47656</v>
      </c>
      <c r="Z57" s="122">
        <f>+'PVSA cons-BS'!AK38+'PVSA cons-BS'!AK39</f>
        <v>28856</v>
      </c>
      <c r="AA57" s="122">
        <f>+'PVSA cons-BS'!AL38+'PVSA cons-BS'!AL39</f>
        <v>31789</v>
      </c>
      <c r="AB57" s="122">
        <f>+'PVSA cons-BS'!AM38+'PVSA cons-BS'!AM39</f>
        <v>49671</v>
      </c>
      <c r="AC57" s="122">
        <f>+'PVSA cons-BS'!AN38+'PVSA cons-BS'!AN39</f>
        <v>51321</v>
      </c>
      <c r="AD57" s="122">
        <f>+'PVSA cons-BS'!AO38+'PVSA cons-BS'!AO39</f>
        <v>52718</v>
      </c>
      <c r="AE57" s="122">
        <f>+'PVSA cons-BS'!AP38+'PVSA cons-BS'!AP39</f>
        <v>36789</v>
      </c>
      <c r="AF57" s="122">
        <f>+'PVSA cons-BS'!AQ38+'PVSA cons-BS'!AQ39</f>
        <v>42086</v>
      </c>
      <c r="AG57" s="122">
        <f>+'PVSA cons-BS'!AR38+'PVSA cons-BS'!AR39</f>
        <v>51743</v>
      </c>
      <c r="AH57" s="122">
        <f>+'PVSA cons-BS'!AS38+'PVSA cons-BS'!AS39</f>
        <v>74482</v>
      </c>
      <c r="AI57" s="122">
        <f>+'PVSA cons-BS'!AT38+'PVSA cons-BS'!AT39</f>
        <v>79650</v>
      </c>
      <c r="AJ57" s="122">
        <f>+'PVSA cons-BS'!AU38+'PVSA cons-BS'!AU39</f>
        <v>77913</v>
      </c>
    </row>
    <row r="58" spans="2:36">
      <c r="B58" s="121" t="s">
        <v>296</v>
      </c>
      <c r="C58" s="122"/>
      <c r="D58" s="122"/>
      <c r="E58" s="122"/>
      <c r="F58" s="122">
        <f>+'PVSA cons-BS'!Q40+'PVSA cons-BS'!Q41</f>
        <v>26209</v>
      </c>
      <c r="G58" s="122">
        <f>+'PVSA cons-BS'!R40+'PVSA cons-BS'!R41</f>
        <v>22114</v>
      </c>
      <c r="H58" s="122">
        <f>+'PVSA cons-BS'!S40+'PVSA cons-BS'!S41</f>
        <v>21939</v>
      </c>
      <c r="I58" s="122">
        <f>+'PVSA cons-BS'!T40+'PVSA cons-BS'!T41</f>
        <v>28274</v>
      </c>
      <c r="J58" s="122">
        <f>+'PVSA cons-BS'!U40+'PVSA cons-BS'!U41</f>
        <v>25992</v>
      </c>
      <c r="K58" s="122">
        <f>+'PVSA cons-BS'!V40+'PVSA cons-BS'!V41</f>
        <v>24081</v>
      </c>
      <c r="L58" s="122">
        <f>+'PVSA cons-BS'!W40+'PVSA cons-BS'!W41</f>
        <v>28779</v>
      </c>
      <c r="M58" s="122">
        <f>+'PVSA cons-BS'!X40+'PVSA cons-BS'!X41</f>
        <v>25896</v>
      </c>
      <c r="N58" s="122">
        <f>+'PVSA cons-BS'!Y40+'PVSA cons-BS'!Y41</f>
        <v>32836</v>
      </c>
      <c r="O58" s="122">
        <f>+'PVSA cons-BS'!Z40+'PVSA cons-BS'!Z41</f>
        <v>25574</v>
      </c>
      <c r="P58" s="122">
        <f>+'PVSA cons-BS'!AA40+'PVSA cons-BS'!AA41</f>
        <v>22138</v>
      </c>
      <c r="Q58" s="122">
        <f>+'PVSA cons-BS'!AB40+'PVSA cons-BS'!AB41</f>
        <v>22272</v>
      </c>
      <c r="R58" s="122">
        <f>+'PVSA cons-BS'!AC40+'PVSA cons-BS'!AC41</f>
        <v>25484</v>
      </c>
      <c r="S58" s="122">
        <f>+'PVSA cons-BS'!AD40+'PVSA cons-BS'!AD41</f>
        <v>23478</v>
      </c>
      <c r="T58" s="122">
        <f>+'PVSA cons-BS'!AE40+'PVSA cons-BS'!AE41</f>
        <v>26952</v>
      </c>
      <c r="U58" s="122">
        <f>+'PVSA cons-BS'!AF40+'PVSA cons-BS'!AF41</f>
        <v>26641</v>
      </c>
      <c r="V58" s="122">
        <f>+'PVSA cons-BS'!AG40+'PVSA cons-BS'!AG41</f>
        <v>28159</v>
      </c>
      <c r="W58" s="122">
        <f>+'PVSA cons-BS'!AH40+'PVSA cons-BS'!AH41</f>
        <v>34036</v>
      </c>
      <c r="X58" s="122">
        <f>+'PVSA cons-BS'!AI40+'PVSA cons-BS'!AI41</f>
        <v>33948</v>
      </c>
      <c r="Y58" s="122">
        <f>+'PVSA cons-BS'!AJ40+'PVSA cons-BS'!AJ41</f>
        <v>30465</v>
      </c>
      <c r="Z58" s="122">
        <f>+'PVSA cons-BS'!AK40+'PVSA cons-BS'!AK41</f>
        <v>38838</v>
      </c>
      <c r="AA58" s="122">
        <f>+'PVSA cons-BS'!AL40+'PVSA cons-BS'!AL41</f>
        <v>45291</v>
      </c>
      <c r="AB58" s="122">
        <f>+'PVSA cons-BS'!AM40+'PVSA cons-BS'!AM41</f>
        <v>47929</v>
      </c>
      <c r="AC58" s="122">
        <f>+'PVSA cons-BS'!AN40+'PVSA cons-BS'!AN41</f>
        <v>40099</v>
      </c>
      <c r="AD58" s="122">
        <f>+'PVSA cons-BS'!AO40+'PVSA cons-BS'!AO41</f>
        <v>41762</v>
      </c>
      <c r="AE58" s="122">
        <f>+'PVSA cons-BS'!AP40+'PVSA cons-BS'!AP41</f>
        <v>32705</v>
      </c>
      <c r="AF58" s="122">
        <f>+'PVSA cons-BS'!AQ40+'PVSA cons-BS'!AQ41</f>
        <v>36680</v>
      </c>
      <c r="AG58" s="122">
        <f>+'PVSA cons-BS'!AR40+'PVSA cons-BS'!AR41</f>
        <v>55557</v>
      </c>
      <c r="AH58" s="122">
        <f>+'PVSA cons-BS'!AS40+'PVSA cons-BS'!AS41</f>
        <v>50294</v>
      </c>
      <c r="AI58" s="122">
        <f>+'PVSA cons-BS'!AT40+'PVSA cons-BS'!AT41</f>
        <v>46492</v>
      </c>
      <c r="AJ58" s="122">
        <f>+'PVSA cons-BS'!AU40+'PVSA cons-BS'!AU41</f>
        <v>43319</v>
      </c>
    </row>
    <row r="59" spans="2:36">
      <c r="B59" s="121" t="s">
        <v>297</v>
      </c>
      <c r="C59" s="122"/>
      <c r="D59" s="122"/>
      <c r="E59" s="122"/>
      <c r="F59" s="122">
        <f>+F60-F58-F57</f>
        <v>7344</v>
      </c>
      <c r="G59" s="122">
        <f t="shared" ref="G59:AE59" si="50">+G60-G58-G57</f>
        <v>7041</v>
      </c>
      <c r="H59" s="122">
        <f t="shared" si="50"/>
        <v>5489</v>
      </c>
      <c r="I59" s="122">
        <f t="shared" si="50"/>
        <v>5524</v>
      </c>
      <c r="J59" s="122">
        <f t="shared" si="50"/>
        <v>6142</v>
      </c>
      <c r="K59" s="122">
        <f t="shared" si="50"/>
        <v>6482</v>
      </c>
      <c r="L59" s="122">
        <f t="shared" si="50"/>
        <v>6253</v>
      </c>
      <c r="M59" s="122">
        <f t="shared" si="50"/>
        <v>6628</v>
      </c>
      <c r="N59" s="122">
        <f t="shared" si="50"/>
        <v>5812</v>
      </c>
      <c r="O59" s="122">
        <f t="shared" si="50"/>
        <v>4826</v>
      </c>
      <c r="P59" s="122">
        <f t="shared" si="50"/>
        <v>5949</v>
      </c>
      <c r="Q59" s="122">
        <f t="shared" si="50"/>
        <v>7194</v>
      </c>
      <c r="R59" s="122">
        <f t="shared" si="50"/>
        <v>8434</v>
      </c>
      <c r="S59" s="122">
        <f t="shared" si="50"/>
        <v>9128</v>
      </c>
      <c r="T59" s="122">
        <f t="shared" si="50"/>
        <v>7341</v>
      </c>
      <c r="U59" s="122">
        <f t="shared" si="50"/>
        <v>7418</v>
      </c>
      <c r="V59" s="122">
        <f t="shared" si="50"/>
        <v>9277</v>
      </c>
      <c r="W59" s="122">
        <f t="shared" si="50"/>
        <v>7405</v>
      </c>
      <c r="X59" s="122">
        <f t="shared" si="50"/>
        <v>4343</v>
      </c>
      <c r="Y59" s="122">
        <f t="shared" si="50"/>
        <v>4835</v>
      </c>
      <c r="Z59" s="122">
        <f t="shared" si="50"/>
        <v>7001</v>
      </c>
      <c r="AA59" s="122">
        <f t="shared" si="50"/>
        <v>6327</v>
      </c>
      <c r="AB59" s="122">
        <f t="shared" si="50"/>
        <v>6120</v>
      </c>
      <c r="AC59" s="122">
        <f t="shared" si="50"/>
        <v>5498</v>
      </c>
      <c r="AD59" s="122">
        <f t="shared" si="50"/>
        <v>6262</v>
      </c>
      <c r="AE59" s="122">
        <f t="shared" si="50"/>
        <v>4357</v>
      </c>
      <c r="AF59" s="122">
        <f t="shared" ref="AF59:AI59" si="51">+AF60-AF58-AF57</f>
        <v>4514</v>
      </c>
      <c r="AG59" s="122">
        <f t="shared" si="51"/>
        <v>5666</v>
      </c>
      <c r="AH59" s="122">
        <f t="shared" si="51"/>
        <v>6312</v>
      </c>
      <c r="AI59" s="122">
        <f t="shared" si="51"/>
        <v>8788</v>
      </c>
      <c r="AJ59" s="122">
        <f t="shared" ref="AJ59" si="52">+AJ60-AJ58-AJ57</f>
        <v>9317</v>
      </c>
    </row>
    <row r="60" spans="2:36">
      <c r="B60" s="121" t="s">
        <v>298</v>
      </c>
      <c r="C60" s="122"/>
      <c r="D60" s="122"/>
      <c r="E60" s="122"/>
      <c r="F60" s="122">
        <f>+'PVSA cons-BS'!Q48</f>
        <v>63890</v>
      </c>
      <c r="G60" s="122">
        <f>+'PVSA cons-BS'!R48</f>
        <v>64517</v>
      </c>
      <c r="H60" s="122">
        <f>+'PVSA cons-BS'!S48</f>
        <v>30919</v>
      </c>
      <c r="I60" s="122">
        <f>+'PVSA cons-BS'!T48</f>
        <v>38530</v>
      </c>
      <c r="J60" s="122">
        <f>+'PVSA cons-BS'!U48</f>
        <v>35966</v>
      </c>
      <c r="K60" s="122">
        <f>+'PVSA cons-BS'!V48</f>
        <v>36134</v>
      </c>
      <c r="L60" s="122">
        <f>+'PVSA cons-BS'!W48</f>
        <v>48621</v>
      </c>
      <c r="M60" s="122">
        <f>+'PVSA cons-BS'!X48</f>
        <v>46745</v>
      </c>
      <c r="N60" s="122">
        <f>+'PVSA cons-BS'!Y48</f>
        <v>61463</v>
      </c>
      <c r="O60" s="122">
        <f>+'PVSA cons-BS'!Z48</f>
        <v>52920</v>
      </c>
      <c r="P60" s="122">
        <f>+'PVSA cons-BS'!AA48</f>
        <v>55751</v>
      </c>
      <c r="Q60" s="122">
        <f>+'PVSA cons-BS'!AB48</f>
        <v>57547</v>
      </c>
      <c r="R60" s="122">
        <f>+'PVSA cons-BS'!AC48</f>
        <v>60261</v>
      </c>
      <c r="S60" s="122">
        <f>+'PVSA cons-BS'!AD48</f>
        <v>57146</v>
      </c>
      <c r="T60" s="122">
        <f>+'PVSA cons-BS'!AE48</f>
        <v>58386</v>
      </c>
      <c r="U60" s="122">
        <f>+'PVSA cons-BS'!AF48</f>
        <v>56318</v>
      </c>
      <c r="V60" s="122">
        <f>+'PVSA cons-BS'!AG48</f>
        <v>75100</v>
      </c>
      <c r="W60" s="122">
        <f>+'PVSA cons-BS'!AH48</f>
        <v>80583</v>
      </c>
      <c r="X60" s="122">
        <f>+'PVSA cons-BS'!AI48</f>
        <v>82458</v>
      </c>
      <c r="Y60" s="122">
        <f>+'PVSA cons-BS'!AJ48</f>
        <v>82956</v>
      </c>
      <c r="Z60" s="122">
        <f>+'PVSA cons-BS'!AK48</f>
        <v>74695</v>
      </c>
      <c r="AA60" s="122">
        <f>+'PVSA cons-BS'!AL48</f>
        <v>83407</v>
      </c>
      <c r="AB60" s="122">
        <f>+'PVSA cons-BS'!AM48</f>
        <v>103720</v>
      </c>
      <c r="AC60" s="122">
        <f>+'PVSA cons-BS'!AN48</f>
        <v>96918</v>
      </c>
      <c r="AD60" s="122">
        <f>+'PVSA cons-BS'!AO48</f>
        <v>100742</v>
      </c>
      <c r="AE60" s="122">
        <f>+'PVSA cons-BS'!AP48</f>
        <v>73851</v>
      </c>
      <c r="AF60" s="122">
        <f>+'PVSA cons-BS'!AQ48</f>
        <v>83280</v>
      </c>
      <c r="AG60" s="122">
        <f>+'PVSA cons-BS'!AR48</f>
        <v>112966</v>
      </c>
      <c r="AH60" s="122">
        <f>+'PVSA cons-BS'!AS48</f>
        <v>131088</v>
      </c>
      <c r="AI60" s="122">
        <f>+'PVSA cons-BS'!AT48</f>
        <v>134930</v>
      </c>
      <c r="AJ60" s="122">
        <f>+'PVSA cons-BS'!AU48</f>
        <v>130549</v>
      </c>
    </row>
    <row r="61" spans="2:36">
      <c r="B61" s="121" t="s">
        <v>299</v>
      </c>
      <c r="C61" s="122"/>
      <c r="D61" s="122"/>
      <c r="E61" s="122"/>
      <c r="F61" s="122">
        <f>+'PVSA cons-BS'!Q50+'PVSA cons-BS'!Q51</f>
        <v>85757</v>
      </c>
      <c r="G61" s="122">
        <f>+'PVSA cons-BS'!R50+'PVSA cons-BS'!R51</f>
        <v>81840</v>
      </c>
      <c r="H61" s="122">
        <f>+'PVSA cons-BS'!S50+'PVSA cons-BS'!S51</f>
        <v>108552</v>
      </c>
      <c r="I61" s="122">
        <f>+'PVSA cons-BS'!T50+'PVSA cons-BS'!T51</f>
        <v>107590</v>
      </c>
      <c r="J61" s="122">
        <f>+'PVSA cons-BS'!U50+'PVSA cons-BS'!U51</f>
        <v>106004</v>
      </c>
      <c r="K61" s="122">
        <f>+'PVSA cons-BS'!V50+'PVSA cons-BS'!V51</f>
        <v>110236</v>
      </c>
      <c r="L61" s="122">
        <f>+'PVSA cons-BS'!W50+'PVSA cons-BS'!W51</f>
        <v>103250</v>
      </c>
      <c r="M61" s="122">
        <f>+'PVSA cons-BS'!X50+'PVSA cons-BS'!X51</f>
        <v>101819</v>
      </c>
      <c r="N61" s="122">
        <f>+'PVSA cons-BS'!Y50+'PVSA cons-BS'!Y51</f>
        <v>90875</v>
      </c>
      <c r="O61" s="122">
        <f>+'PVSA cons-BS'!Z50+'PVSA cons-BS'!Z51</f>
        <v>90957</v>
      </c>
      <c r="P61" s="122">
        <f>+'PVSA cons-BS'!AA50+'PVSA cons-BS'!AA51</f>
        <v>79982</v>
      </c>
      <c r="Q61" s="122">
        <f>+'PVSA cons-BS'!AB50+'PVSA cons-BS'!AB51</f>
        <v>90566</v>
      </c>
      <c r="R61" s="122">
        <f>+'PVSA cons-BS'!AC50+'PVSA cons-BS'!AC51</f>
        <v>90501</v>
      </c>
      <c r="S61" s="122">
        <f>+'PVSA cons-BS'!AD50+'PVSA cons-BS'!AD51</f>
        <v>89677</v>
      </c>
      <c r="T61" s="122">
        <f>+'PVSA cons-BS'!AE50+'PVSA cons-BS'!AE51</f>
        <v>76840</v>
      </c>
      <c r="U61" s="122">
        <f>+'PVSA cons-BS'!AF50+'PVSA cons-BS'!AF51</f>
        <v>74560</v>
      </c>
      <c r="V61" s="122">
        <f>+'PVSA cons-BS'!AG50+'PVSA cons-BS'!AG51</f>
        <v>62656</v>
      </c>
      <c r="W61" s="122">
        <f>+'PVSA cons-BS'!AH50+'PVSA cons-BS'!AH51</f>
        <v>61114</v>
      </c>
      <c r="X61" s="122">
        <f>+'PVSA cons-BS'!AI50+'PVSA cons-BS'!AI51</f>
        <v>46405</v>
      </c>
      <c r="Y61" s="122">
        <f>+'PVSA cons-BS'!AJ50+'PVSA cons-BS'!AJ51</f>
        <v>44749</v>
      </c>
      <c r="Z61" s="122">
        <f>+'PVSA cons-BS'!AK50+'PVSA cons-BS'!AK51</f>
        <v>83944</v>
      </c>
      <c r="AA61" s="122">
        <f>+'PVSA cons-BS'!AL50+'PVSA cons-BS'!AL51</f>
        <v>85639</v>
      </c>
      <c r="AB61" s="122">
        <f>+'PVSA cons-BS'!AM50+'PVSA cons-BS'!AM51</f>
        <v>76294</v>
      </c>
      <c r="AC61" s="122">
        <f>+'PVSA cons-BS'!AN50+'PVSA cons-BS'!AN51</f>
        <v>76760</v>
      </c>
      <c r="AD61" s="122">
        <f>+'PVSA cons-BS'!AO50+'PVSA cons-BS'!AO51</f>
        <v>88503</v>
      </c>
      <c r="AE61" s="122">
        <f>+'PVSA cons-BS'!AP50+'PVSA cons-BS'!AP51</f>
        <v>127095</v>
      </c>
      <c r="AF61" s="122">
        <f>+'PVSA cons-BS'!AQ50+'PVSA cons-BS'!AQ51</f>
        <v>119564</v>
      </c>
      <c r="AG61" s="122">
        <f>+'PVSA cons-BS'!AR50+'PVSA cons-BS'!AR51</f>
        <v>117448</v>
      </c>
      <c r="AH61" s="122">
        <f>+'PVSA cons-BS'!AS50+'PVSA cons-BS'!AS51</f>
        <v>111589</v>
      </c>
      <c r="AI61" s="122">
        <f>+'PVSA cons-BS'!AT50+'PVSA cons-BS'!AT51</f>
        <v>110567</v>
      </c>
      <c r="AJ61" s="122">
        <f>+'PVSA cons-BS'!AU50+'PVSA cons-BS'!AU51</f>
        <v>110790</v>
      </c>
    </row>
    <row r="62" spans="2:36">
      <c r="B62" s="121" t="s">
        <v>300</v>
      </c>
      <c r="C62" s="122"/>
      <c r="D62" s="122"/>
      <c r="E62" s="122"/>
      <c r="F62" s="122">
        <f>+F63-F61</f>
        <v>19785</v>
      </c>
      <c r="G62" s="122">
        <f t="shared" ref="G62:AE62" si="53">+G63-G61</f>
        <v>19263</v>
      </c>
      <c r="H62" s="122">
        <f t="shared" si="53"/>
        <v>18723</v>
      </c>
      <c r="I62" s="122">
        <f t="shared" si="53"/>
        <v>18373</v>
      </c>
      <c r="J62" s="122">
        <f t="shared" si="53"/>
        <v>17875</v>
      </c>
      <c r="K62" s="122">
        <f t="shared" si="53"/>
        <v>16615</v>
      </c>
      <c r="L62" s="122">
        <f t="shared" si="53"/>
        <v>16609</v>
      </c>
      <c r="M62" s="122">
        <f t="shared" si="53"/>
        <v>15329</v>
      </c>
      <c r="N62" s="122">
        <f t="shared" si="53"/>
        <v>14701</v>
      </c>
      <c r="O62" s="122">
        <f t="shared" si="53"/>
        <v>14131</v>
      </c>
      <c r="P62" s="122">
        <f t="shared" si="53"/>
        <v>13480</v>
      </c>
      <c r="Q62" s="122">
        <f t="shared" si="53"/>
        <v>12776</v>
      </c>
      <c r="R62" s="122">
        <f t="shared" si="53"/>
        <v>12106</v>
      </c>
      <c r="S62" s="122">
        <f t="shared" si="53"/>
        <v>11410</v>
      </c>
      <c r="T62" s="122">
        <f t="shared" si="53"/>
        <v>11115</v>
      </c>
      <c r="U62" s="122">
        <f t="shared" si="53"/>
        <v>11102</v>
      </c>
      <c r="V62" s="122">
        <f t="shared" si="53"/>
        <v>13367</v>
      </c>
      <c r="W62" s="122">
        <f t="shared" si="53"/>
        <v>13156</v>
      </c>
      <c r="X62" s="122">
        <f t="shared" si="53"/>
        <v>12647</v>
      </c>
      <c r="Y62" s="122">
        <f t="shared" si="53"/>
        <v>12320</v>
      </c>
      <c r="Z62" s="122">
        <f t="shared" si="53"/>
        <v>12213</v>
      </c>
      <c r="AA62" s="122">
        <f t="shared" si="53"/>
        <v>12085</v>
      </c>
      <c r="AB62" s="122">
        <f t="shared" si="53"/>
        <v>11822</v>
      </c>
      <c r="AC62" s="122">
        <f t="shared" si="53"/>
        <v>11468</v>
      </c>
      <c r="AD62" s="122">
        <f t="shared" si="53"/>
        <v>18453</v>
      </c>
      <c r="AE62" s="122">
        <f t="shared" si="53"/>
        <v>17564</v>
      </c>
      <c r="AF62" s="122">
        <f t="shared" ref="AF62:AI62" si="54">+AF63-AF61</f>
        <v>16225</v>
      </c>
      <c r="AG62" s="122">
        <f t="shared" si="54"/>
        <v>15905</v>
      </c>
      <c r="AH62" s="122">
        <f t="shared" si="54"/>
        <v>13510</v>
      </c>
      <c r="AI62" s="122">
        <f t="shared" si="54"/>
        <v>10369</v>
      </c>
      <c r="AJ62" s="122">
        <f t="shared" ref="AJ62" si="55">+AJ63-AJ61</f>
        <v>10103</v>
      </c>
    </row>
    <row r="63" spans="2:36">
      <c r="B63" s="121" t="s">
        <v>301</v>
      </c>
      <c r="C63" s="122"/>
      <c r="D63" s="122"/>
      <c r="E63" s="122"/>
      <c r="F63" s="122">
        <f>+'PVSA cons-BS'!Q59</f>
        <v>105542</v>
      </c>
      <c r="G63" s="122">
        <f>+'PVSA cons-BS'!R59</f>
        <v>101103</v>
      </c>
      <c r="H63" s="122">
        <f>+'PVSA cons-BS'!S59</f>
        <v>127275</v>
      </c>
      <c r="I63" s="122">
        <f>+'PVSA cons-BS'!T59</f>
        <v>125963</v>
      </c>
      <c r="J63" s="122">
        <f>+'PVSA cons-BS'!U59</f>
        <v>123879</v>
      </c>
      <c r="K63" s="122">
        <f>+'PVSA cons-BS'!V59</f>
        <v>126851</v>
      </c>
      <c r="L63" s="122">
        <f>+'PVSA cons-BS'!W59</f>
        <v>119859</v>
      </c>
      <c r="M63" s="122">
        <f>+'PVSA cons-BS'!X59</f>
        <v>117148</v>
      </c>
      <c r="N63" s="122">
        <f>+'PVSA cons-BS'!Y59</f>
        <v>105576</v>
      </c>
      <c r="O63" s="122">
        <f>+'PVSA cons-BS'!Z59</f>
        <v>105088</v>
      </c>
      <c r="P63" s="122">
        <f>+'PVSA cons-BS'!AA59</f>
        <v>93462</v>
      </c>
      <c r="Q63" s="122">
        <f>+'PVSA cons-BS'!AB59</f>
        <v>103342</v>
      </c>
      <c r="R63" s="122">
        <f>+'PVSA cons-BS'!AC59</f>
        <v>102607</v>
      </c>
      <c r="S63" s="122">
        <f>+'PVSA cons-BS'!AD59</f>
        <v>101087</v>
      </c>
      <c r="T63" s="122">
        <f>+'PVSA cons-BS'!AE59</f>
        <v>87955</v>
      </c>
      <c r="U63" s="122">
        <f>+'PVSA cons-BS'!AF59</f>
        <v>85662</v>
      </c>
      <c r="V63" s="122">
        <f>+'PVSA cons-BS'!AG59</f>
        <v>76023</v>
      </c>
      <c r="W63" s="122">
        <f>+'PVSA cons-BS'!AH59</f>
        <v>74270</v>
      </c>
      <c r="X63" s="122">
        <f>+'PVSA cons-BS'!AI59</f>
        <v>59052</v>
      </c>
      <c r="Y63" s="122">
        <f>+'PVSA cons-BS'!AJ59</f>
        <v>57069</v>
      </c>
      <c r="Z63" s="122">
        <f>+'PVSA cons-BS'!AK59</f>
        <v>96157</v>
      </c>
      <c r="AA63" s="122">
        <f>+'PVSA cons-BS'!AL59</f>
        <v>97724</v>
      </c>
      <c r="AB63" s="122">
        <f>+'PVSA cons-BS'!AM59</f>
        <v>88116</v>
      </c>
      <c r="AC63" s="122">
        <f>+'PVSA cons-BS'!AN59</f>
        <v>88228</v>
      </c>
      <c r="AD63" s="122">
        <f>+'PVSA cons-BS'!AO59</f>
        <v>106956</v>
      </c>
      <c r="AE63" s="122">
        <f>+'PVSA cons-BS'!AP59</f>
        <v>144659</v>
      </c>
      <c r="AF63" s="122">
        <f>+'PVSA cons-BS'!AQ59</f>
        <v>135789</v>
      </c>
      <c r="AG63" s="122">
        <f>+'PVSA cons-BS'!AR59</f>
        <v>133353</v>
      </c>
      <c r="AH63" s="122">
        <f>+'PVSA cons-BS'!AS59</f>
        <v>125099</v>
      </c>
      <c r="AI63" s="122">
        <f>+'PVSA cons-BS'!AT59</f>
        <v>120936</v>
      </c>
      <c r="AJ63" s="122">
        <f>+'PVSA cons-BS'!AU59</f>
        <v>120893</v>
      </c>
    </row>
    <row r="64" spans="2:36">
      <c r="B64" s="121" t="s">
        <v>302</v>
      </c>
      <c r="C64" s="122"/>
      <c r="D64" s="122"/>
      <c r="E64" s="122"/>
      <c r="F64" s="122">
        <f>+'PVSA cons-BS'!Q60</f>
        <v>169432</v>
      </c>
      <c r="G64" s="122">
        <f>+'PVSA cons-BS'!R60</f>
        <v>165620</v>
      </c>
      <c r="H64" s="122">
        <f>+'PVSA cons-BS'!S60</f>
        <v>158194</v>
      </c>
      <c r="I64" s="122">
        <f>+'PVSA cons-BS'!T60</f>
        <v>164493</v>
      </c>
      <c r="J64" s="122">
        <f>+'PVSA cons-BS'!U60</f>
        <v>159845</v>
      </c>
      <c r="K64" s="122">
        <f>+'PVSA cons-BS'!V60</f>
        <v>162985</v>
      </c>
      <c r="L64" s="122">
        <f>+'PVSA cons-BS'!W60</f>
        <v>168480</v>
      </c>
      <c r="M64" s="122">
        <f>+'PVSA cons-BS'!X60</f>
        <v>163893</v>
      </c>
      <c r="N64" s="122">
        <f>+'PVSA cons-BS'!Y60</f>
        <v>167039</v>
      </c>
      <c r="O64" s="122">
        <f>+'PVSA cons-BS'!Z60</f>
        <v>158008</v>
      </c>
      <c r="P64" s="122">
        <f>+'PVSA cons-BS'!AA60</f>
        <v>149213</v>
      </c>
      <c r="Q64" s="122">
        <f>+'PVSA cons-BS'!AB60</f>
        <v>160889</v>
      </c>
      <c r="R64" s="122">
        <f>+'PVSA cons-BS'!AC60</f>
        <v>162868</v>
      </c>
      <c r="S64" s="122">
        <f>+'PVSA cons-BS'!AD60</f>
        <v>158233</v>
      </c>
      <c r="T64" s="122">
        <f>+'PVSA cons-BS'!AE60</f>
        <v>146341</v>
      </c>
      <c r="U64" s="122">
        <f>+'PVSA cons-BS'!AF60</f>
        <v>141980</v>
      </c>
      <c r="V64" s="122">
        <f>+'PVSA cons-BS'!AG60</f>
        <v>151123</v>
      </c>
      <c r="W64" s="122">
        <f>+'PVSA cons-BS'!AH60</f>
        <v>154853</v>
      </c>
      <c r="X64" s="122">
        <f>+'PVSA cons-BS'!AI60</f>
        <v>141510</v>
      </c>
      <c r="Y64" s="122">
        <f>+'PVSA cons-BS'!AJ60</f>
        <v>140025</v>
      </c>
      <c r="Z64" s="122">
        <f>+'PVSA cons-BS'!AK60</f>
        <v>170852</v>
      </c>
      <c r="AA64" s="122">
        <f>+'PVSA cons-BS'!AL60</f>
        <v>181131</v>
      </c>
      <c r="AB64" s="122">
        <f>+'PVSA cons-BS'!AM60</f>
        <v>191836</v>
      </c>
      <c r="AC64" s="122">
        <f>+'PVSA cons-BS'!AN60</f>
        <v>185146</v>
      </c>
      <c r="AD64" s="122">
        <f>+'PVSA cons-BS'!AO60</f>
        <v>207698</v>
      </c>
      <c r="AE64" s="122">
        <f>+'PVSA cons-BS'!AP60</f>
        <v>218510</v>
      </c>
      <c r="AF64" s="122">
        <f>+'PVSA cons-BS'!AQ60</f>
        <v>219069</v>
      </c>
      <c r="AG64" s="122">
        <f>+'PVSA cons-BS'!AR60</f>
        <v>246319</v>
      </c>
      <c r="AH64" s="122">
        <f>+'PVSA cons-BS'!AS60</f>
        <v>256187</v>
      </c>
      <c r="AI64" s="122">
        <f>+'PVSA cons-BS'!AT60</f>
        <v>255866</v>
      </c>
      <c r="AJ64" s="122">
        <f>+'PVSA cons-BS'!AU60</f>
        <v>251442</v>
      </c>
    </row>
    <row r="65" spans="2:36">
      <c r="B65" s="121" t="s">
        <v>303</v>
      </c>
      <c r="C65" s="122"/>
      <c r="D65" s="122"/>
      <c r="E65" s="122"/>
      <c r="F65" s="122">
        <f>+'PVSA cons-BS'!Q68</f>
        <v>118334</v>
      </c>
      <c r="G65" s="122">
        <f>+'PVSA cons-BS'!R68</f>
        <v>121530</v>
      </c>
      <c r="H65" s="122">
        <f>+'PVSA cons-BS'!S68</f>
        <v>117167</v>
      </c>
      <c r="I65" s="122">
        <f>+'PVSA cons-BS'!T68</f>
        <v>118780</v>
      </c>
      <c r="J65" s="122">
        <f>+'PVSA cons-BS'!U68</f>
        <v>117599</v>
      </c>
      <c r="K65" s="122">
        <f>+'PVSA cons-BS'!V68</f>
        <v>121863</v>
      </c>
      <c r="L65" s="122">
        <f>+'PVSA cons-BS'!W68</f>
        <v>118378</v>
      </c>
      <c r="M65" s="122">
        <f>+'PVSA cons-BS'!X68</f>
        <v>116870</v>
      </c>
      <c r="N65" s="122">
        <f>+'PVSA cons-BS'!Y68</f>
        <v>117499</v>
      </c>
      <c r="O65" s="122">
        <f>+'PVSA cons-BS'!Z68</f>
        <v>113830</v>
      </c>
      <c r="P65" s="122">
        <f>+'PVSA cons-BS'!AA68</f>
        <v>110992</v>
      </c>
      <c r="Q65" s="122">
        <f>+'PVSA cons-BS'!AB68</f>
        <v>115253</v>
      </c>
      <c r="R65" s="122">
        <f>+'PVSA cons-BS'!AC68</f>
        <v>123880</v>
      </c>
      <c r="S65" s="122">
        <f>+'PVSA cons-BS'!AD68</f>
        <v>127125</v>
      </c>
      <c r="T65" s="122">
        <f>+'PVSA cons-BS'!AE68</f>
        <v>125946</v>
      </c>
      <c r="U65" s="122">
        <f>+'PVSA cons-BS'!AF68</f>
        <v>121322</v>
      </c>
      <c r="V65" s="122">
        <f>+'PVSA cons-BS'!AG68</f>
        <v>125324</v>
      </c>
      <c r="W65" s="122">
        <f>+'PVSA cons-BS'!AH68</f>
        <v>133933</v>
      </c>
      <c r="X65" s="122">
        <f>+'PVSA cons-BS'!AI68</f>
        <v>120373</v>
      </c>
      <c r="Y65" s="122">
        <f>+'PVSA cons-BS'!AJ68</f>
        <v>119319</v>
      </c>
      <c r="Z65" s="122">
        <f>+'PVSA cons-BS'!AK68</f>
        <v>129610</v>
      </c>
      <c r="AA65" s="122">
        <f>+'PVSA cons-BS'!AL68</f>
        <v>134432</v>
      </c>
      <c r="AB65" s="122">
        <f>+'PVSA cons-BS'!AM68</f>
        <v>130519</v>
      </c>
      <c r="AC65" s="122">
        <f>+'PVSA cons-BS'!AN68</f>
        <v>125676</v>
      </c>
      <c r="AD65" s="122">
        <f>+'PVSA cons-BS'!AO68</f>
        <v>139986</v>
      </c>
      <c r="AE65" s="122">
        <f>+'PVSA cons-BS'!AP68</f>
        <v>133837</v>
      </c>
      <c r="AF65" s="122">
        <f>+'PVSA cons-BS'!AQ68</f>
        <v>133687</v>
      </c>
      <c r="AG65" s="122">
        <f>+'PVSA cons-BS'!AR68</f>
        <v>136450</v>
      </c>
      <c r="AH65" s="122">
        <f>+'PVSA cons-BS'!AS68</f>
        <v>135795</v>
      </c>
      <c r="AI65" s="122">
        <f>+'PVSA cons-BS'!AT68</f>
        <v>138908</v>
      </c>
      <c r="AJ65" s="122">
        <f>+'PVSA cons-BS'!AU68</f>
        <v>138674</v>
      </c>
    </row>
    <row r="66" spans="2:36">
      <c r="B66" s="121" t="s">
        <v>270</v>
      </c>
      <c r="C66" s="122"/>
      <c r="D66" s="122"/>
      <c r="E66" s="122"/>
      <c r="F66" s="122">
        <f>+'PVSA cons-BS'!Q69</f>
        <v>52450</v>
      </c>
      <c r="G66" s="122">
        <f>+'PVSA cons-BS'!R69</f>
        <v>53700</v>
      </c>
      <c r="H66" s="122">
        <f>+'PVSA cons-BS'!S69</f>
        <v>50064</v>
      </c>
      <c r="I66" s="122">
        <f>+'PVSA cons-BS'!T69</f>
        <v>49644</v>
      </c>
      <c r="J66" s="122">
        <f>+'PVSA cons-BS'!U69</f>
        <v>47955</v>
      </c>
      <c r="K66" s="122">
        <f>+'PVSA cons-BS'!V69</f>
        <v>49393</v>
      </c>
      <c r="L66" s="122">
        <f>+'PVSA cons-BS'!W69</f>
        <v>49908</v>
      </c>
      <c r="M66" s="122">
        <f>+'PVSA cons-BS'!X69</f>
        <v>47009</v>
      </c>
      <c r="N66" s="122">
        <f>+'PVSA cons-BS'!Y69</f>
        <v>45571</v>
      </c>
      <c r="O66" s="122">
        <f>+'PVSA cons-BS'!Z69</f>
        <v>40415</v>
      </c>
      <c r="P66" s="122">
        <f>+'PVSA cons-BS'!AA69</f>
        <v>42005</v>
      </c>
      <c r="Q66" s="122">
        <f>+'PVSA cons-BS'!AB69</f>
        <v>43872</v>
      </c>
      <c r="R66" s="122">
        <f>+'PVSA cons-BS'!AC69</f>
        <v>49034</v>
      </c>
      <c r="S66" s="122">
        <f>+'PVSA cons-BS'!AD69</f>
        <v>48768</v>
      </c>
      <c r="T66" s="122">
        <f>+'PVSA cons-BS'!AE69</f>
        <v>48955</v>
      </c>
      <c r="U66" s="122">
        <f>+'PVSA cons-BS'!AF69</f>
        <v>44276</v>
      </c>
      <c r="V66" s="122">
        <f>+'PVSA cons-BS'!AG69</f>
        <v>43646</v>
      </c>
      <c r="W66" s="122">
        <f>+'PVSA cons-BS'!AH69</f>
        <v>47360</v>
      </c>
      <c r="X66" s="122">
        <f>+'PVSA cons-BS'!AI69</f>
        <v>39512</v>
      </c>
      <c r="Y66" s="122">
        <f>+'PVSA cons-BS'!AJ69</f>
        <v>39087</v>
      </c>
      <c r="Z66" s="122">
        <f>+'PVSA cons-BS'!AK69</f>
        <v>44884</v>
      </c>
      <c r="AA66" s="122">
        <f>+'PVSA cons-BS'!AL69</f>
        <v>49213</v>
      </c>
      <c r="AB66" s="122">
        <f>+'PVSA cons-BS'!AM69</f>
        <v>48039</v>
      </c>
      <c r="AC66" s="122">
        <f>+'PVSA cons-BS'!AN69</f>
        <v>42819</v>
      </c>
      <c r="AD66" s="122">
        <f>+'PVSA cons-BS'!AO69</f>
        <v>44959</v>
      </c>
      <c r="AE66" s="122">
        <f>+'PVSA cons-BS'!AP69</f>
        <v>40386</v>
      </c>
      <c r="AF66" s="122">
        <f>+'PVSA cons-BS'!AQ69</f>
        <v>41943</v>
      </c>
      <c r="AG66" s="122">
        <f>+'PVSA cons-BS'!AR69</f>
        <v>44655</v>
      </c>
      <c r="AH66" s="122">
        <f>+'PVSA cons-BS'!AS69</f>
        <v>40737</v>
      </c>
      <c r="AI66" s="122">
        <f>+'PVSA cons-BS'!AT69</f>
        <v>42949</v>
      </c>
      <c r="AJ66" s="122">
        <f>+'PVSA cons-BS'!AU69</f>
        <v>43660</v>
      </c>
    </row>
    <row r="67" spans="2:36">
      <c r="B67" s="123" t="s">
        <v>304</v>
      </c>
      <c r="C67" s="124"/>
      <c r="D67" s="124"/>
      <c r="E67" s="124"/>
      <c r="F67" s="124">
        <f>+'PVSA cons-BS'!Q70</f>
        <v>170784</v>
      </c>
      <c r="G67" s="124">
        <f>+'PVSA cons-BS'!R70</f>
        <v>175230</v>
      </c>
      <c r="H67" s="124">
        <f>+'PVSA cons-BS'!S70</f>
        <v>167231</v>
      </c>
      <c r="I67" s="124">
        <f>+'PVSA cons-BS'!T70</f>
        <v>168424</v>
      </c>
      <c r="J67" s="124">
        <f>+'PVSA cons-BS'!U70</f>
        <v>165554</v>
      </c>
      <c r="K67" s="124">
        <f>+'PVSA cons-BS'!V70</f>
        <v>171256</v>
      </c>
      <c r="L67" s="124">
        <f>+'PVSA cons-BS'!W70</f>
        <v>168286</v>
      </c>
      <c r="M67" s="124">
        <f>+'PVSA cons-BS'!X70</f>
        <v>163879</v>
      </c>
      <c r="N67" s="124">
        <f>+'PVSA cons-BS'!Y70</f>
        <v>163070</v>
      </c>
      <c r="O67" s="124">
        <f>+'PVSA cons-BS'!Z70</f>
        <v>154245</v>
      </c>
      <c r="P67" s="124">
        <f>+'PVSA cons-BS'!AA70</f>
        <v>152997</v>
      </c>
      <c r="Q67" s="124">
        <f>+'PVSA cons-BS'!AB70</f>
        <v>159125</v>
      </c>
      <c r="R67" s="124">
        <f>+'PVSA cons-BS'!AC70</f>
        <v>172914</v>
      </c>
      <c r="S67" s="124">
        <f>+'PVSA cons-BS'!AD70</f>
        <v>175893</v>
      </c>
      <c r="T67" s="124">
        <f>+'PVSA cons-BS'!AE70</f>
        <v>174901</v>
      </c>
      <c r="U67" s="124">
        <f>+'PVSA cons-BS'!AF70</f>
        <v>165598</v>
      </c>
      <c r="V67" s="124">
        <f>+'PVSA cons-BS'!AG70</f>
        <v>168970</v>
      </c>
      <c r="W67" s="124">
        <f>+'PVSA cons-BS'!AH70</f>
        <v>181293</v>
      </c>
      <c r="X67" s="124">
        <f>+'PVSA cons-BS'!AI70</f>
        <v>159885</v>
      </c>
      <c r="Y67" s="124">
        <f>+'PVSA cons-BS'!AJ70</f>
        <v>158406</v>
      </c>
      <c r="Z67" s="124">
        <f>+'PVSA cons-BS'!AK70</f>
        <v>174494</v>
      </c>
      <c r="AA67" s="124">
        <f>+'PVSA cons-BS'!AL70</f>
        <v>183645</v>
      </c>
      <c r="AB67" s="124">
        <f>+'PVSA cons-BS'!AM70</f>
        <v>178558</v>
      </c>
      <c r="AC67" s="124">
        <f>+'PVSA cons-BS'!AN70</f>
        <v>168495</v>
      </c>
      <c r="AD67" s="124">
        <f>+'PVSA cons-BS'!AO70</f>
        <v>184945</v>
      </c>
      <c r="AE67" s="124">
        <f>+'PVSA cons-BS'!AP70</f>
        <v>174223</v>
      </c>
      <c r="AF67" s="124">
        <f>+'PVSA cons-BS'!AQ70</f>
        <v>175630</v>
      </c>
      <c r="AG67" s="124">
        <f>+'PVSA cons-BS'!AR70</f>
        <v>181105</v>
      </c>
      <c r="AH67" s="124">
        <f>+'PVSA cons-BS'!AS70</f>
        <v>176532</v>
      </c>
      <c r="AI67" s="124">
        <f>+'PVSA cons-BS'!AT70</f>
        <v>181857</v>
      </c>
      <c r="AJ67" s="124">
        <f>+'PVSA cons-BS'!AU70</f>
        <v>182334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20075</v>
      </c>
      <c r="G70" s="122">
        <f t="shared" ref="G70:AE70" si="56">+G46+G47-G58</f>
        <v>25517</v>
      </c>
      <c r="H70" s="122">
        <f t="shared" si="56"/>
        <v>27406</v>
      </c>
      <c r="I70" s="122">
        <f t="shared" si="56"/>
        <v>22630</v>
      </c>
      <c r="J70" s="122">
        <f t="shared" si="56"/>
        <v>27797</v>
      </c>
      <c r="K70" s="122">
        <f t="shared" si="56"/>
        <v>29104</v>
      </c>
      <c r="L70" s="122">
        <f t="shared" si="56"/>
        <v>27061</v>
      </c>
      <c r="M70" s="122">
        <f t="shared" si="56"/>
        <v>31196</v>
      </c>
      <c r="N70" s="122">
        <f t="shared" si="56"/>
        <v>29703</v>
      </c>
      <c r="O70" s="122">
        <f t="shared" si="56"/>
        <v>23507</v>
      </c>
      <c r="P70" s="122">
        <f t="shared" si="56"/>
        <v>23727</v>
      </c>
      <c r="Q70" s="122">
        <f t="shared" si="56"/>
        <v>26457</v>
      </c>
      <c r="R70" s="122">
        <f t="shared" si="56"/>
        <v>21656</v>
      </c>
      <c r="S70" s="122">
        <f t="shared" si="56"/>
        <v>24826</v>
      </c>
      <c r="T70" s="122">
        <f t="shared" si="56"/>
        <v>23847</v>
      </c>
      <c r="U70" s="122">
        <f t="shared" si="56"/>
        <v>20594</v>
      </c>
      <c r="V70" s="122">
        <f t="shared" si="56"/>
        <v>25234</v>
      </c>
      <c r="W70" s="122">
        <f t="shared" si="56"/>
        <v>18707</v>
      </c>
      <c r="X70" s="122">
        <f t="shared" si="56"/>
        <v>11462</v>
      </c>
      <c r="Y70" s="122">
        <f t="shared" si="56"/>
        <v>14497</v>
      </c>
      <c r="Z70" s="122">
        <f t="shared" si="56"/>
        <v>31281</v>
      </c>
      <c r="AA70" s="122">
        <f t="shared" si="56"/>
        <v>39245</v>
      </c>
      <c r="AB70" s="122">
        <f t="shared" si="56"/>
        <v>50176</v>
      </c>
      <c r="AC70" s="122">
        <f t="shared" si="56"/>
        <v>50780</v>
      </c>
      <c r="AD70" s="122">
        <f t="shared" si="56"/>
        <v>56289</v>
      </c>
      <c r="AE70" s="122">
        <f t="shared" si="56"/>
        <v>54252</v>
      </c>
      <c r="AF70" s="122">
        <f t="shared" ref="AF70:AI70" si="57">+AF46+AF47-AF58</f>
        <v>68935</v>
      </c>
      <c r="AG70" s="122">
        <f t="shared" si="57"/>
        <v>59079</v>
      </c>
      <c r="AH70" s="122">
        <f t="shared" si="57"/>
        <v>59284</v>
      </c>
      <c r="AI70" s="122">
        <f t="shared" si="57"/>
        <v>30139</v>
      </c>
      <c r="AJ70" s="122">
        <f t="shared" ref="AJ70" si="58">+AJ46+AJ47-AJ58</f>
        <v>38964</v>
      </c>
    </row>
    <row r="71" spans="2:36">
      <c r="B71" s="106" t="s">
        <v>307</v>
      </c>
      <c r="C71" s="102"/>
      <c r="D71" s="102"/>
      <c r="E71" s="102"/>
      <c r="F71" s="125">
        <f>+F61+F57</f>
        <v>116094</v>
      </c>
      <c r="G71" s="125">
        <f t="shared" ref="G71:AE71" si="59">+G61+G57</f>
        <v>117202</v>
      </c>
      <c r="H71" s="125">
        <f t="shared" si="59"/>
        <v>112043</v>
      </c>
      <c r="I71" s="125">
        <f t="shared" si="59"/>
        <v>112322</v>
      </c>
      <c r="J71" s="125">
        <f t="shared" si="59"/>
        <v>109836</v>
      </c>
      <c r="K71" s="125">
        <f t="shared" si="59"/>
        <v>115807</v>
      </c>
      <c r="L71" s="125">
        <f t="shared" si="59"/>
        <v>116839</v>
      </c>
      <c r="M71" s="125">
        <f t="shared" si="59"/>
        <v>116040</v>
      </c>
      <c r="N71" s="125">
        <f t="shared" si="59"/>
        <v>113690</v>
      </c>
      <c r="O71" s="125">
        <f t="shared" si="59"/>
        <v>113477</v>
      </c>
      <c r="P71" s="125">
        <f t="shared" si="59"/>
        <v>107646</v>
      </c>
      <c r="Q71" s="125">
        <f t="shared" si="59"/>
        <v>118647</v>
      </c>
      <c r="R71" s="125">
        <f t="shared" si="59"/>
        <v>116844</v>
      </c>
      <c r="S71" s="125">
        <f t="shared" si="59"/>
        <v>114217</v>
      </c>
      <c r="T71" s="125">
        <f t="shared" si="59"/>
        <v>100933</v>
      </c>
      <c r="U71" s="125">
        <f t="shared" si="59"/>
        <v>96819</v>
      </c>
      <c r="V71" s="125">
        <f t="shared" si="59"/>
        <v>100320</v>
      </c>
      <c r="W71" s="125">
        <f t="shared" si="59"/>
        <v>100256</v>
      </c>
      <c r="X71" s="125">
        <f t="shared" si="59"/>
        <v>90572</v>
      </c>
      <c r="Y71" s="125">
        <f t="shared" si="59"/>
        <v>92405</v>
      </c>
      <c r="Z71" s="125">
        <f t="shared" si="59"/>
        <v>112800</v>
      </c>
      <c r="AA71" s="125">
        <f t="shared" si="59"/>
        <v>117428</v>
      </c>
      <c r="AB71" s="125">
        <f t="shared" si="59"/>
        <v>125965</v>
      </c>
      <c r="AC71" s="125">
        <f t="shared" si="59"/>
        <v>128081</v>
      </c>
      <c r="AD71" s="125">
        <f t="shared" si="59"/>
        <v>141221</v>
      </c>
      <c r="AE71" s="125">
        <f t="shared" si="59"/>
        <v>163884</v>
      </c>
      <c r="AF71" s="125">
        <f t="shared" ref="AF71:AI71" si="60">+AF61+AF57</f>
        <v>161650</v>
      </c>
      <c r="AG71" s="125">
        <f t="shared" si="60"/>
        <v>169191</v>
      </c>
      <c r="AH71" s="125">
        <f t="shared" si="60"/>
        <v>186071</v>
      </c>
      <c r="AI71" s="125">
        <f t="shared" si="60"/>
        <v>190217</v>
      </c>
      <c r="AJ71" s="125">
        <f t="shared" ref="AJ71" si="61">+AJ61+AJ57</f>
        <v>188703</v>
      </c>
    </row>
    <row r="72" spans="2:36">
      <c r="B72" s="106" t="s">
        <v>308</v>
      </c>
      <c r="C72" s="102"/>
      <c r="D72" s="102"/>
      <c r="E72" s="102"/>
      <c r="F72" s="125">
        <f>+F71-F45</f>
        <v>92550</v>
      </c>
      <c r="G72" s="125">
        <f t="shared" ref="G72:AE72" si="62">+G71-G45</f>
        <v>101905</v>
      </c>
      <c r="H72" s="125">
        <f t="shared" si="62"/>
        <v>105643</v>
      </c>
      <c r="I72" s="125">
        <f t="shared" si="62"/>
        <v>99930</v>
      </c>
      <c r="J72" s="125">
        <f t="shared" si="62"/>
        <v>102341</v>
      </c>
      <c r="K72" s="125">
        <f t="shared" si="62"/>
        <v>104357</v>
      </c>
      <c r="L72" s="125">
        <f t="shared" si="62"/>
        <v>109159</v>
      </c>
      <c r="M72" s="125">
        <f t="shared" si="62"/>
        <v>109107</v>
      </c>
      <c r="N72" s="125">
        <f t="shared" si="62"/>
        <v>108143</v>
      </c>
      <c r="O72" s="125">
        <f t="shared" si="62"/>
        <v>100426</v>
      </c>
      <c r="P72" s="125">
        <f t="shared" si="62"/>
        <v>104036</v>
      </c>
      <c r="Q72" s="125">
        <f t="shared" si="62"/>
        <v>102917</v>
      </c>
      <c r="R72" s="125">
        <f t="shared" si="62"/>
        <v>96878</v>
      </c>
      <c r="S72" s="125">
        <f t="shared" si="62"/>
        <v>96333</v>
      </c>
      <c r="T72" s="125">
        <f t="shared" si="62"/>
        <v>99103</v>
      </c>
      <c r="U72" s="125">
        <f t="shared" si="62"/>
        <v>94939</v>
      </c>
      <c r="V72" s="125">
        <f t="shared" si="62"/>
        <v>92874</v>
      </c>
      <c r="W72" s="125">
        <f t="shared" si="62"/>
        <v>85042</v>
      </c>
      <c r="X72" s="125">
        <f t="shared" si="62"/>
        <v>85932</v>
      </c>
      <c r="Y72" s="125">
        <f t="shared" si="62"/>
        <v>87135</v>
      </c>
      <c r="Z72" s="125">
        <f t="shared" si="62"/>
        <v>91284</v>
      </c>
      <c r="AA72" s="125">
        <f t="shared" si="62"/>
        <v>104224</v>
      </c>
      <c r="AB72" s="125">
        <f t="shared" si="62"/>
        <v>120450</v>
      </c>
      <c r="AC72" s="125">
        <f t="shared" si="62"/>
        <v>119549</v>
      </c>
      <c r="AD72" s="125">
        <f t="shared" si="62"/>
        <v>133427</v>
      </c>
      <c r="AE72" s="125">
        <f t="shared" si="62"/>
        <v>134013</v>
      </c>
      <c r="AF72" s="125">
        <f t="shared" ref="AF72:AI72" si="63">+AF71-AF45</f>
        <v>154865</v>
      </c>
      <c r="AG72" s="125">
        <f t="shared" si="63"/>
        <v>165841</v>
      </c>
      <c r="AH72" s="125">
        <f t="shared" si="63"/>
        <v>184840</v>
      </c>
      <c r="AI72" s="125">
        <f t="shared" si="63"/>
        <v>167190</v>
      </c>
      <c r="AJ72" s="125">
        <f t="shared" ref="AJ72" si="64">+AJ71-AJ45</f>
        <v>188219</v>
      </c>
    </row>
    <row r="73" spans="2:36">
      <c r="B73" s="106" t="s">
        <v>309</v>
      </c>
      <c r="C73" s="102"/>
      <c r="D73" s="102"/>
      <c r="E73" s="102"/>
      <c r="F73" s="125">
        <f t="shared" ref="F73:AE73" si="65">+F49/F60</f>
        <v>1.0948035686335891</v>
      </c>
      <c r="G73" s="125">
        <f t="shared" si="65"/>
        <v>0.97899778352992239</v>
      </c>
      <c r="H73" s="125">
        <f t="shared" si="65"/>
        <v>1.8197871858727643</v>
      </c>
      <c r="I73" s="125">
        <f t="shared" si="65"/>
        <v>1.6823773682844536</v>
      </c>
      <c r="J73" s="125">
        <f t="shared" si="65"/>
        <v>1.7657231830061726</v>
      </c>
      <c r="K73" s="125">
        <f t="shared" si="65"/>
        <v>1.851856976808546</v>
      </c>
      <c r="L73" s="125">
        <f t="shared" si="65"/>
        <v>1.3669813455091422</v>
      </c>
      <c r="M73" s="125">
        <f t="shared" si="65"/>
        <v>1.3755481869718686</v>
      </c>
      <c r="N73" s="125">
        <f t="shared" si="65"/>
        <v>1.1121975822852774</v>
      </c>
      <c r="O73" s="125">
        <f t="shared" si="65"/>
        <v>1.2030801209372637</v>
      </c>
      <c r="P73" s="125">
        <f t="shared" si="65"/>
        <v>0.88898853832218261</v>
      </c>
      <c r="Q73" s="125">
        <f t="shared" si="65"/>
        <v>1.1219177368064366</v>
      </c>
      <c r="R73" s="125">
        <f t="shared" si="65"/>
        <v>1.1151159124475201</v>
      </c>
      <c r="S73" s="125">
        <f t="shared" si="65"/>
        <v>1.1599412032338221</v>
      </c>
      <c r="T73" s="125">
        <f t="shared" si="65"/>
        <v>0.91886753673825916</v>
      </c>
      <c r="U73" s="125">
        <f t="shared" si="65"/>
        <v>0.88769132426577646</v>
      </c>
      <c r="V73" s="125">
        <f t="shared" si="65"/>
        <v>0.81653794940079893</v>
      </c>
      <c r="W73" s="125">
        <f t="shared" si="65"/>
        <v>0.84970775473735161</v>
      </c>
      <c r="X73" s="125">
        <f t="shared" si="65"/>
        <v>0.62078876518955106</v>
      </c>
      <c r="Y73" s="125">
        <f t="shared" si="65"/>
        <v>0.62807994599546746</v>
      </c>
      <c r="Z73" s="125">
        <f t="shared" si="65"/>
        <v>1.2437780306580093</v>
      </c>
      <c r="AA73" s="125">
        <f t="shared" si="65"/>
        <v>1.2050307528145119</v>
      </c>
      <c r="AB73" s="125">
        <f t="shared" si="65"/>
        <v>1.0274971075973776</v>
      </c>
      <c r="AC73" s="125">
        <f t="shared" si="65"/>
        <v>1.0554076642109824</v>
      </c>
      <c r="AD73" s="125">
        <f t="shared" si="65"/>
        <v>1.100017867423716</v>
      </c>
      <c r="AE73" s="125">
        <f t="shared" si="65"/>
        <v>1.6654073743077278</v>
      </c>
      <c r="AF73" s="125">
        <f t="shared" ref="AF73:AI73" si="66">+AF49/AF60</f>
        <v>1.3831412103746397</v>
      </c>
      <c r="AG73" s="125">
        <f t="shared" si="66"/>
        <v>1.0710567781456368</v>
      </c>
      <c r="AH73" s="125">
        <f t="shared" si="66"/>
        <v>0.85297662638838034</v>
      </c>
      <c r="AI73" s="125">
        <f t="shared" si="66"/>
        <v>0.74539390795227156</v>
      </c>
      <c r="AJ73" s="125">
        <f t="shared" ref="AJ73" si="67">+AJ49/AJ60</f>
        <v>0.63996660257834226</v>
      </c>
    </row>
    <row r="74" spans="2:36">
      <c r="B74" s="106" t="s">
        <v>310</v>
      </c>
      <c r="C74" s="102"/>
      <c r="D74" s="102"/>
      <c r="E74" s="102"/>
      <c r="F74" s="125">
        <f t="shared" ref="F74:AE74" si="68">+(F45+F46)/F60</f>
        <v>1.0447331350759117</v>
      </c>
      <c r="G74" s="125">
        <f t="shared" si="68"/>
        <v>0.9257095029217105</v>
      </c>
      <c r="H74" s="125">
        <f t="shared" si="68"/>
        <v>1.7029011287557811</v>
      </c>
      <c r="I74" s="125">
        <f t="shared" si="68"/>
        <v>1.5597196989358941</v>
      </c>
      <c r="J74" s="125">
        <f t="shared" si="68"/>
        <v>1.609269865984541</v>
      </c>
      <c r="K74" s="125">
        <f t="shared" si="68"/>
        <v>1.6927270714562461</v>
      </c>
      <c r="L74" s="125">
        <f t="shared" si="68"/>
        <v>1.2335204952592502</v>
      </c>
      <c r="M74" s="125">
        <f t="shared" si="68"/>
        <v>1.2944058188041501</v>
      </c>
      <c r="N74" s="125">
        <f t="shared" si="68"/>
        <v>1.0505507378422791</v>
      </c>
      <c r="O74" s="125">
        <f t="shared" si="68"/>
        <v>1.103042328042328</v>
      </c>
      <c r="P74" s="125">
        <f t="shared" si="68"/>
        <v>0.81698982977883805</v>
      </c>
      <c r="Q74" s="125">
        <f t="shared" si="68"/>
        <v>1.044085703859454</v>
      </c>
      <c r="R74" s="125">
        <f t="shared" si="68"/>
        <v>1.0363087237184911</v>
      </c>
      <c r="S74" s="125">
        <f t="shared" si="68"/>
        <v>1.0686662233577153</v>
      </c>
      <c r="T74" s="125">
        <f t="shared" si="68"/>
        <v>0.8065460898160518</v>
      </c>
      <c r="U74" s="125">
        <f t="shared" si="68"/>
        <v>0.77580880002841013</v>
      </c>
      <c r="V74" s="125">
        <f t="shared" si="68"/>
        <v>0.73591211717709726</v>
      </c>
      <c r="W74" s="125">
        <f t="shared" si="68"/>
        <v>0.77029894642790664</v>
      </c>
      <c r="X74" s="125">
        <f t="shared" si="68"/>
        <v>0.53016080913919816</v>
      </c>
      <c r="Y74" s="125">
        <f t="shared" si="68"/>
        <v>0.52929263706061047</v>
      </c>
      <c r="Z74" s="125">
        <f t="shared" si="68"/>
        <v>1.1457259522056362</v>
      </c>
      <c r="AA74" s="125">
        <f t="shared" si="68"/>
        <v>1.0955195607083339</v>
      </c>
      <c r="AB74" s="125">
        <f t="shared" si="68"/>
        <v>0.93572117238719632</v>
      </c>
      <c r="AC74" s="125">
        <f t="shared" si="68"/>
        <v>0.96129717905858558</v>
      </c>
      <c r="AD74" s="125">
        <f t="shared" si="68"/>
        <v>0.99784598280756787</v>
      </c>
      <c r="AE74" s="125">
        <f t="shared" si="68"/>
        <v>1.5067771594155801</v>
      </c>
      <c r="AF74" s="125">
        <f t="shared" ref="AF74:AI74" si="69">+(AF45+AF46)/AF60</f>
        <v>1.2786383285302594</v>
      </c>
      <c r="AG74" s="125">
        <f t="shared" si="69"/>
        <v>0.98978453694031832</v>
      </c>
      <c r="AH74" s="125">
        <f t="shared" si="69"/>
        <v>0.7933296716709386</v>
      </c>
      <c r="AI74" s="125">
        <f t="shared" si="69"/>
        <v>0.68877195582894835</v>
      </c>
      <c r="AJ74" s="125">
        <f t="shared" ref="AJ74" si="70">+(AJ45+AJ46)/AJ60</f>
        <v>0.58182751304108038</v>
      </c>
    </row>
    <row r="75" spans="2:36">
      <c r="B75" s="106" t="s">
        <v>311</v>
      </c>
      <c r="C75" s="102"/>
      <c r="D75" s="102"/>
      <c r="E75" s="102"/>
      <c r="F75" s="125">
        <f t="shared" ref="F75:AE75" si="71">+F64/F67</f>
        <v>0.9920835675473112</v>
      </c>
      <c r="G75" s="125">
        <f t="shared" si="71"/>
        <v>0.94515779261541977</v>
      </c>
      <c r="H75" s="125">
        <f t="shared" si="71"/>
        <v>0.94596097613480756</v>
      </c>
      <c r="I75" s="125">
        <f t="shared" si="71"/>
        <v>0.97666009594832093</v>
      </c>
      <c r="J75" s="125">
        <f t="shared" si="71"/>
        <v>0.96551578336977661</v>
      </c>
      <c r="K75" s="125">
        <f t="shared" si="71"/>
        <v>0.95170388190778721</v>
      </c>
      <c r="L75" s="125">
        <f t="shared" si="71"/>
        <v>1.0011527994010196</v>
      </c>
      <c r="M75" s="125">
        <f t="shared" si="71"/>
        <v>1.0000854288835055</v>
      </c>
      <c r="N75" s="125">
        <f t="shared" si="71"/>
        <v>1.024339240816827</v>
      </c>
      <c r="O75" s="125">
        <f t="shared" si="71"/>
        <v>1.0243962527148367</v>
      </c>
      <c r="P75" s="125">
        <f t="shared" si="71"/>
        <v>0.97526748890501125</v>
      </c>
      <c r="Q75" s="125">
        <f t="shared" si="71"/>
        <v>1.0110856245090338</v>
      </c>
      <c r="R75" s="125">
        <f t="shared" si="71"/>
        <v>0.94190175462946901</v>
      </c>
      <c r="S75" s="125">
        <f t="shared" si="71"/>
        <v>0.89959805108787727</v>
      </c>
      <c r="T75" s="125">
        <f t="shared" si="71"/>
        <v>0.83670762316967884</v>
      </c>
      <c r="U75" s="125">
        <f t="shared" si="71"/>
        <v>0.85737750455923378</v>
      </c>
      <c r="V75" s="125">
        <f t="shared" si="71"/>
        <v>0.89437770018346452</v>
      </c>
      <c r="W75" s="125">
        <f t="shared" si="71"/>
        <v>0.85415873751330718</v>
      </c>
      <c r="X75" s="125">
        <f t="shared" si="71"/>
        <v>0.88507364668355382</v>
      </c>
      <c r="Y75" s="125">
        <f t="shared" si="71"/>
        <v>0.88396272868451953</v>
      </c>
      <c r="Z75" s="125">
        <f t="shared" si="71"/>
        <v>0.97912822217382833</v>
      </c>
      <c r="AA75" s="125">
        <f t="shared" si="71"/>
        <v>0.9863105448011108</v>
      </c>
      <c r="AB75" s="125">
        <f t="shared" si="71"/>
        <v>1.0743623920518823</v>
      </c>
      <c r="AC75" s="125">
        <f t="shared" si="71"/>
        <v>1.0988219234992136</v>
      </c>
      <c r="AD75" s="125">
        <f t="shared" si="71"/>
        <v>1.1230257644164481</v>
      </c>
      <c r="AE75" s="125">
        <f t="shared" si="71"/>
        <v>1.2541972070277747</v>
      </c>
      <c r="AF75" s="125">
        <f t="shared" ref="AF75:AI75" si="72">+AF64/AF67</f>
        <v>1.2473324602858282</v>
      </c>
      <c r="AG75" s="125">
        <f t="shared" si="72"/>
        <v>1.3600894508710417</v>
      </c>
      <c r="AH75" s="125">
        <f t="shared" si="72"/>
        <v>1.4512213083180387</v>
      </c>
      <c r="AI75" s="125">
        <f t="shared" si="72"/>
        <v>1.4069626134820217</v>
      </c>
      <c r="AJ75" s="125">
        <f t="shared" ref="AJ75" si="73">+AJ64/AJ67</f>
        <v>1.3790187238803515</v>
      </c>
    </row>
    <row r="76" spans="2:36">
      <c r="B76" s="106" t="s">
        <v>312</v>
      </c>
      <c r="C76" s="102"/>
      <c r="D76" s="102"/>
      <c r="E76" s="102"/>
      <c r="F76" s="126">
        <f t="shared" ref="F76:AE76" si="74">+F71/(F71+F67)*100</f>
        <v>40.468073536485896</v>
      </c>
      <c r="G76" s="126">
        <f t="shared" si="74"/>
        <v>40.078377195382174</v>
      </c>
      <c r="H76" s="126">
        <f t="shared" si="74"/>
        <v>40.119380966362783</v>
      </c>
      <c r="I76" s="126">
        <f t="shared" si="74"/>
        <v>40.00840617497667</v>
      </c>
      <c r="J76" s="126">
        <f t="shared" si="74"/>
        <v>39.883801154726022</v>
      </c>
      <c r="K76" s="126">
        <f t="shared" si="74"/>
        <v>40.342015515757865</v>
      </c>
      <c r="L76" s="126">
        <f t="shared" si="74"/>
        <v>40.978167470407719</v>
      </c>
      <c r="M76" s="126">
        <f t="shared" si="74"/>
        <v>41.454849438587594</v>
      </c>
      <c r="N76" s="126">
        <f t="shared" si="74"/>
        <v>41.07891313773667</v>
      </c>
      <c r="O76" s="126">
        <f t="shared" si="74"/>
        <v>42.386131883072743</v>
      </c>
      <c r="P76" s="126">
        <f t="shared" si="74"/>
        <v>41.30016919694755</v>
      </c>
      <c r="Q76" s="126">
        <f t="shared" si="74"/>
        <v>42.713808447215698</v>
      </c>
      <c r="R76" s="126">
        <f t="shared" si="74"/>
        <v>40.324684736918393</v>
      </c>
      <c r="S76" s="126">
        <f t="shared" si="74"/>
        <v>39.370238874909518</v>
      </c>
      <c r="T76" s="126">
        <f t="shared" si="74"/>
        <v>36.591935729460474</v>
      </c>
      <c r="U76" s="126">
        <f t="shared" si="74"/>
        <v>36.895094448911465</v>
      </c>
      <c r="V76" s="126">
        <f t="shared" si="74"/>
        <v>37.253518511641722</v>
      </c>
      <c r="W76" s="126">
        <f t="shared" si="74"/>
        <v>35.608721750032849</v>
      </c>
      <c r="X76" s="126">
        <f t="shared" si="74"/>
        <v>36.162694594281653</v>
      </c>
      <c r="Y76" s="126">
        <f t="shared" si="74"/>
        <v>36.842482985196021</v>
      </c>
      <c r="Z76" s="126">
        <f t="shared" si="74"/>
        <v>39.262915341079172</v>
      </c>
      <c r="AA76" s="126">
        <f t="shared" si="74"/>
        <v>39.003165345281708</v>
      </c>
      <c r="AB76" s="126">
        <f t="shared" si="74"/>
        <v>41.364691665325772</v>
      </c>
      <c r="AC76" s="126">
        <f t="shared" si="74"/>
        <v>43.18656937850669</v>
      </c>
      <c r="AD76" s="126">
        <f t="shared" si="74"/>
        <v>43.29727807312841</v>
      </c>
      <c r="AE76" s="126">
        <f t="shared" si="74"/>
        <v>48.471046148112876</v>
      </c>
      <c r="AF76" s="126">
        <f t="shared" ref="AF76:AI76" si="75">+AF71/(AF71+AF67)*100</f>
        <v>47.927537950664131</v>
      </c>
      <c r="AG76" s="126">
        <f t="shared" si="75"/>
        <v>48.299438189416946</v>
      </c>
      <c r="AH76" s="126">
        <f t="shared" si="75"/>
        <v>51.315350396990645</v>
      </c>
      <c r="AI76" s="126">
        <f t="shared" si="75"/>
        <v>51.123432435483259</v>
      </c>
      <c r="AJ76" s="126">
        <f t="shared" ref="AJ76" si="76">+AJ71/(AJ71+AJ67)*100</f>
        <v>50.858270199467981</v>
      </c>
    </row>
    <row r="77" spans="2:36">
      <c r="B77" s="106" t="s">
        <v>313</v>
      </c>
      <c r="C77" s="102"/>
      <c r="D77" s="102"/>
      <c r="E77" s="102"/>
      <c r="F77" s="127">
        <f t="shared" ref="F77:AJ77" si="77">+F71/SUM(C13:F13)</f>
        <v>2.8734004900626191</v>
      </c>
      <c r="G77" s="127">
        <f t="shared" si="77"/>
        <v>3.0620231999163967</v>
      </c>
      <c r="H77" s="127">
        <f t="shared" si="77"/>
        <v>2.7625376004733959</v>
      </c>
      <c r="I77" s="127">
        <f t="shared" si="77"/>
        <v>2.5375474426170253</v>
      </c>
      <c r="J77" s="127">
        <f t="shared" si="77"/>
        <v>2.276063576268728</v>
      </c>
      <c r="K77" s="127">
        <f t="shared" si="77"/>
        <v>2.1953933649289099</v>
      </c>
      <c r="L77" s="127">
        <f t="shared" si="77"/>
        <v>2.1907860196504911</v>
      </c>
      <c r="M77" s="127">
        <f t="shared" si="77"/>
        <v>2.2224775913583086</v>
      </c>
      <c r="N77" s="127">
        <f t="shared" si="77"/>
        <v>2.3345448571839258</v>
      </c>
      <c r="O77" s="127">
        <f t="shared" si="77"/>
        <v>2.4333011686501553</v>
      </c>
      <c r="P77" s="127">
        <f t="shared" si="77"/>
        <v>2.503220705532172</v>
      </c>
      <c r="Q77" s="127">
        <f t="shared" si="77"/>
        <v>2.8689186575103975</v>
      </c>
      <c r="R77" s="127">
        <f t="shared" si="77"/>
        <v>2.6165938864628822</v>
      </c>
      <c r="S77" s="127">
        <f t="shared" si="77"/>
        <v>2.4857341835513287</v>
      </c>
      <c r="T77" s="127">
        <f t="shared" si="77"/>
        <v>1.9860881542699724</v>
      </c>
      <c r="U77" s="127">
        <f t="shared" si="77"/>
        <v>1.8957354323308271</v>
      </c>
      <c r="V77" s="127">
        <f t="shared" si="77"/>
        <v>1.857055589492975</v>
      </c>
      <c r="W77" s="127">
        <f t="shared" si="77"/>
        <v>1.9176373826055355</v>
      </c>
      <c r="X77" s="127">
        <f t="shared" si="77"/>
        <v>1.8114399999999999</v>
      </c>
      <c r="Y77" s="127">
        <f t="shared" si="77"/>
        <v>1.9635988865041756</v>
      </c>
      <c r="Z77" s="127">
        <f t="shared" si="77"/>
        <v>2.5323275862068964</v>
      </c>
      <c r="AA77" s="127">
        <f t="shared" si="77"/>
        <v>2.8162893323100535</v>
      </c>
      <c r="AB77" s="127">
        <f t="shared" si="77"/>
        <v>3.1249069709749442</v>
      </c>
      <c r="AC77" s="127">
        <f t="shared" si="77"/>
        <v>3.2237855524792347</v>
      </c>
      <c r="AD77" s="127">
        <f t="shared" si="77"/>
        <v>2.6963436754176611</v>
      </c>
      <c r="AE77" s="127">
        <f t="shared" si="77"/>
        <v>3.3207837733784524</v>
      </c>
      <c r="AF77" s="127">
        <f t="shared" si="77"/>
        <v>3.3165097146139799</v>
      </c>
      <c r="AG77" s="127">
        <f t="shared" si="77"/>
        <v>3.4731494026357925</v>
      </c>
      <c r="AH77" s="127">
        <f t="shared" si="77"/>
        <v>5.4630358191426893</v>
      </c>
      <c r="AI77" s="127">
        <f t="shared" si="77"/>
        <v>5.0246189608262677</v>
      </c>
      <c r="AJ77" s="127">
        <f t="shared" si="77"/>
        <v>5.0292636123770684</v>
      </c>
    </row>
    <row r="78" spans="2:36">
      <c r="B78" s="106" t="s">
        <v>314</v>
      </c>
      <c r="C78" s="102"/>
      <c r="D78" s="102"/>
      <c r="E78" s="102"/>
      <c r="F78" s="126">
        <f t="shared" ref="F78:AE78" si="78">+F72/F67</f>
        <v>0.54191259134345138</v>
      </c>
      <c r="G78" s="126">
        <f t="shared" si="78"/>
        <v>0.58154996290589511</v>
      </c>
      <c r="H78" s="126">
        <f t="shared" si="78"/>
        <v>0.63171899946780197</v>
      </c>
      <c r="I78" s="126">
        <f t="shared" si="78"/>
        <v>0.59332399183014295</v>
      </c>
      <c r="J78" s="126">
        <f t="shared" si="78"/>
        <v>0.61817292243014366</v>
      </c>
      <c r="K78" s="126">
        <f t="shared" si="78"/>
        <v>0.60936259167562012</v>
      </c>
      <c r="L78" s="126">
        <f t="shared" si="78"/>
        <v>0.64865170008200324</v>
      </c>
      <c r="M78" s="126">
        <f t="shared" si="78"/>
        <v>0.66577779947400217</v>
      </c>
      <c r="N78" s="126">
        <f t="shared" si="78"/>
        <v>0.66316919114490713</v>
      </c>
      <c r="O78" s="126">
        <f t="shared" si="78"/>
        <v>0.65108107232001033</v>
      </c>
      <c r="P78" s="126">
        <f t="shared" si="78"/>
        <v>0.67998718929129331</v>
      </c>
      <c r="Q78" s="126">
        <f t="shared" si="78"/>
        <v>0.64676826394344067</v>
      </c>
      <c r="R78" s="126">
        <f t="shared" si="78"/>
        <v>0.56026695351446387</v>
      </c>
      <c r="S78" s="126">
        <f t="shared" si="78"/>
        <v>0.54767955518411759</v>
      </c>
      <c r="T78" s="126">
        <f t="shared" si="78"/>
        <v>0.56662340409717493</v>
      </c>
      <c r="U78" s="126">
        <f t="shared" si="78"/>
        <v>0.57331006413120933</v>
      </c>
      <c r="V78" s="126">
        <f t="shared" si="78"/>
        <v>0.54964786648517483</v>
      </c>
      <c r="W78" s="126">
        <f t="shared" si="78"/>
        <v>0.46908595478038312</v>
      </c>
      <c r="X78" s="126">
        <f t="shared" si="78"/>
        <v>0.53746130030959749</v>
      </c>
      <c r="Y78" s="126">
        <f t="shared" si="78"/>
        <v>0.55007386083860454</v>
      </c>
      <c r="Z78" s="126">
        <f t="shared" si="78"/>
        <v>0.52313546597590743</v>
      </c>
      <c r="AA78" s="126">
        <f t="shared" si="78"/>
        <v>0.56752974488823549</v>
      </c>
      <c r="AB78" s="126">
        <f t="shared" si="78"/>
        <v>0.67457072771872439</v>
      </c>
      <c r="AC78" s="126">
        <f t="shared" si="78"/>
        <v>0.70951066797234341</v>
      </c>
      <c r="AD78" s="126">
        <f t="shared" si="78"/>
        <v>0.72144150963800047</v>
      </c>
      <c r="AE78" s="126">
        <f t="shared" si="78"/>
        <v>0.76920383646246482</v>
      </c>
      <c r="AF78" s="126">
        <f t="shared" ref="AF78:AI78" si="79">+AF72/AF67</f>
        <v>0.88176849057678075</v>
      </c>
      <c r="AG78" s="126">
        <f t="shared" si="79"/>
        <v>0.91571740150741288</v>
      </c>
      <c r="AH78" s="126">
        <f t="shared" si="79"/>
        <v>1.047062288990098</v>
      </c>
      <c r="AI78" s="126">
        <f t="shared" si="79"/>
        <v>0.91934871904848314</v>
      </c>
      <c r="AJ78" s="126">
        <f t="shared" ref="AJ78" si="80">+AJ72/AJ67</f>
        <v>1.0322759331775753</v>
      </c>
    </row>
    <row r="79" spans="2:36">
      <c r="B79" s="106" t="s">
        <v>315</v>
      </c>
      <c r="C79" s="102"/>
      <c r="D79" s="102"/>
      <c r="E79" s="102"/>
      <c r="F79" s="127">
        <f t="shared" ref="F79:AJ79" si="81">+F72/SUM(C13:F13)</f>
        <v>2.2906714847907335</v>
      </c>
      <c r="G79" s="127">
        <f t="shared" si="81"/>
        <v>2.6623732887449054</v>
      </c>
      <c r="H79" s="127">
        <f t="shared" si="81"/>
        <v>2.6047388924503179</v>
      </c>
      <c r="I79" s="127">
        <f t="shared" si="81"/>
        <v>2.2575908187240197</v>
      </c>
      <c r="J79" s="127">
        <f t="shared" si="81"/>
        <v>2.1207493213419815</v>
      </c>
      <c r="K79" s="127">
        <f t="shared" si="81"/>
        <v>1.9783317535545024</v>
      </c>
      <c r="L79" s="127">
        <f t="shared" si="81"/>
        <v>2.0467824195604889</v>
      </c>
      <c r="M79" s="127">
        <f t="shared" si="81"/>
        <v>2.08969202482188</v>
      </c>
      <c r="N79" s="127">
        <f t="shared" si="81"/>
        <v>2.2206410809256862</v>
      </c>
      <c r="O79" s="127">
        <f t="shared" si="81"/>
        <v>2.1534469818805619</v>
      </c>
      <c r="P79" s="127">
        <f t="shared" si="81"/>
        <v>2.4192730739715835</v>
      </c>
      <c r="Q79" s="127">
        <f t="shared" si="81"/>
        <v>2.4885627236676662</v>
      </c>
      <c r="R79" s="127">
        <f t="shared" si="81"/>
        <v>2.169477102228194</v>
      </c>
      <c r="S79" s="127">
        <f t="shared" si="81"/>
        <v>2.0965200548434133</v>
      </c>
      <c r="T79" s="127">
        <f t="shared" si="81"/>
        <v>1.9500787091696183</v>
      </c>
      <c r="U79" s="127">
        <f t="shared" si="81"/>
        <v>1.8589246553884711</v>
      </c>
      <c r="V79" s="127">
        <f t="shared" si="81"/>
        <v>1.7192203032154163</v>
      </c>
      <c r="W79" s="127">
        <f t="shared" si="81"/>
        <v>1.6266330024291809</v>
      </c>
      <c r="X79" s="127">
        <f t="shared" si="81"/>
        <v>1.7186399999999999</v>
      </c>
      <c r="Y79" s="127">
        <f t="shared" si="81"/>
        <v>1.8516118064557259</v>
      </c>
      <c r="Z79" s="127">
        <f t="shared" si="81"/>
        <v>2.0492995689655173</v>
      </c>
      <c r="AA79" s="127">
        <f t="shared" si="81"/>
        <v>2.4996162701458173</v>
      </c>
      <c r="AB79" s="127">
        <f t="shared" si="81"/>
        <v>2.9880922847928555</v>
      </c>
      <c r="AC79" s="127">
        <f t="shared" si="81"/>
        <v>3.0090359929524291</v>
      </c>
      <c r="AD79" s="127">
        <f t="shared" si="81"/>
        <v>2.5475322195704058</v>
      </c>
      <c r="AE79" s="127">
        <f t="shared" si="81"/>
        <v>2.7155072845535044</v>
      </c>
      <c r="AF79" s="127">
        <f t="shared" si="81"/>
        <v>3.1773045280154286</v>
      </c>
      <c r="AG79" s="127">
        <f t="shared" si="81"/>
        <v>3.4043806708543745</v>
      </c>
      <c r="AH79" s="127">
        <f t="shared" si="81"/>
        <v>5.4268937169700529</v>
      </c>
      <c r="AI79" s="127">
        <f t="shared" si="81"/>
        <v>4.416356288136936</v>
      </c>
      <c r="AJ79" s="127">
        <f t="shared" si="81"/>
        <v>5.0163641693984706</v>
      </c>
    </row>
    <row r="80" spans="2:36">
      <c r="B80" s="108" t="s">
        <v>352</v>
      </c>
      <c r="C80" s="109"/>
      <c r="D80" s="109"/>
      <c r="E80" s="109"/>
      <c r="F80" s="128">
        <f t="shared" ref="F80:AE80" si="82">+F13/(F15-F14)</f>
        <v>13.566929133858268</v>
      </c>
      <c r="G80" s="128">
        <f t="shared" si="82"/>
        <v>12.692551505546751</v>
      </c>
      <c r="H80" s="128">
        <f t="shared" si="82"/>
        <v>10.977272727272727</v>
      </c>
      <c r="I80" s="128">
        <f t="shared" si="82"/>
        <v>12.664226898444648</v>
      </c>
      <c r="J80" s="128">
        <f t="shared" si="82"/>
        <v>12.704787234042554</v>
      </c>
      <c r="K80" s="128">
        <f t="shared" si="82"/>
        <v>10.239148239148239</v>
      </c>
      <c r="L80" s="128">
        <f t="shared" si="82"/>
        <v>10.636134453781512</v>
      </c>
      <c r="M80" s="128">
        <f t="shared" si="82"/>
        <v>10.22668810289389</v>
      </c>
      <c r="N80" s="128">
        <f t="shared" si="82"/>
        <v>8.5993640699523048</v>
      </c>
      <c r="O80" s="128">
        <f t="shared" si="82"/>
        <v>8.8683092608326248</v>
      </c>
      <c r="P80" s="128">
        <f t="shared" si="82"/>
        <v>10.680473372781066</v>
      </c>
      <c r="Q80" s="128">
        <f t="shared" si="82"/>
        <v>11.289500509683997</v>
      </c>
      <c r="R80" s="128">
        <f t="shared" si="82"/>
        <v>13.745861733203505</v>
      </c>
      <c r="S80" s="128">
        <f t="shared" si="82"/>
        <v>11.120379146919431</v>
      </c>
      <c r="T80" s="128">
        <f t="shared" si="82"/>
        <v>13.868263473053892</v>
      </c>
      <c r="U80" s="128">
        <f t="shared" si="82"/>
        <v>11.641315519013361</v>
      </c>
      <c r="V80" s="128">
        <f t="shared" si="82"/>
        <v>17.083083083083082</v>
      </c>
      <c r="W80" s="128">
        <f t="shared" si="82"/>
        <v>9.4353163361661938</v>
      </c>
      <c r="X80" s="128">
        <f t="shared" si="82"/>
        <v>10.233480176211454</v>
      </c>
      <c r="Y80" s="128">
        <f t="shared" si="82"/>
        <v>7.0827702702702702</v>
      </c>
      <c r="Z80" s="128">
        <f t="shared" si="82"/>
        <v>10.090846047156727</v>
      </c>
      <c r="AA80" s="128">
        <f t="shared" si="82"/>
        <v>4.6540716612377846</v>
      </c>
      <c r="AB80" s="128">
        <f t="shared" si="82"/>
        <v>5.2672502574665296</v>
      </c>
      <c r="AC80" s="128">
        <f t="shared" si="82"/>
        <v>3.7100760456273765</v>
      </c>
      <c r="AD80" s="128">
        <f t="shared" si="82"/>
        <v>11.24731182795699</v>
      </c>
      <c r="AE80" s="128">
        <f t="shared" si="82"/>
        <v>1.686451084731887</v>
      </c>
      <c r="AF80" s="128">
        <f t="shared" ref="AF80:AI80" si="83">+AF13/(AF15-AF14)</f>
        <v>4.4927603923400277</v>
      </c>
      <c r="AG80" s="128">
        <f t="shared" si="83"/>
        <v>3.3719115734720417</v>
      </c>
      <c r="AH80" s="128">
        <f t="shared" si="83"/>
        <v>4.8934841982052282</v>
      </c>
      <c r="AI80" s="128">
        <f t="shared" si="83"/>
        <v>3.0913705583756346</v>
      </c>
      <c r="AJ80" s="128">
        <f t="shared" ref="AJ80" si="84">+AJ13/(AJ15-AJ14)</f>
        <v>3.4166359955833641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J83" si="85">+SUM(C6:F6)/F56</f>
        <v>0.40201812965880501</v>
      </c>
      <c r="G83" s="130">
        <f t="shared" si="85"/>
        <v>0.40242628722311868</v>
      </c>
      <c r="H83" s="130">
        <f t="shared" si="85"/>
        <v>0.44483060613044478</v>
      </c>
      <c r="I83" s="130">
        <f t="shared" si="85"/>
        <v>0.45589441212073878</v>
      </c>
      <c r="J83" s="130">
        <f t="shared" si="85"/>
        <v>0.49664565656317322</v>
      </c>
      <c r="K83" s="130">
        <f t="shared" si="85"/>
        <v>0.50934804527272237</v>
      </c>
      <c r="L83" s="130">
        <f t="shared" si="85"/>
        <v>0.5252905578354109</v>
      </c>
      <c r="M83" s="130">
        <f t="shared" si="85"/>
        <v>0.55059614610155838</v>
      </c>
      <c r="N83" s="130">
        <f t="shared" si="85"/>
        <v>0.53305726290407107</v>
      </c>
      <c r="O83" s="130">
        <f t="shared" si="85"/>
        <v>0.54509324169823825</v>
      </c>
      <c r="P83" s="130">
        <f t="shared" si="85"/>
        <v>0.51782204427384926</v>
      </c>
      <c r="Q83" s="130">
        <f t="shared" si="85"/>
        <v>0.46364534051635242</v>
      </c>
      <c r="R83" s="130">
        <f t="shared" si="85"/>
        <v>0.44706386881965082</v>
      </c>
      <c r="S83" s="130">
        <f t="shared" si="85"/>
        <v>0.45458599450506693</v>
      </c>
      <c r="T83" s="130">
        <f t="shared" si="85"/>
        <v>0.51004538634425134</v>
      </c>
      <c r="U83" s="130">
        <f t="shared" si="85"/>
        <v>0.54628094337046218</v>
      </c>
      <c r="V83" s="130">
        <f t="shared" si="85"/>
        <v>0.53415726054615376</v>
      </c>
      <c r="W83" s="130">
        <f t="shared" si="85"/>
        <v>0.50381679389312972</v>
      </c>
      <c r="X83" s="130">
        <f t="shared" si="85"/>
        <v>0.54998589890343241</v>
      </c>
      <c r="Y83" s="130">
        <f t="shared" si="85"/>
        <v>0.54362314906963416</v>
      </c>
      <c r="Z83" s="130">
        <f t="shared" si="85"/>
        <v>0.47578660242191889</v>
      </c>
      <c r="AA83" s="130">
        <f t="shared" si="85"/>
        <v>0.44852731539355661</v>
      </c>
      <c r="AB83" s="130">
        <f t="shared" si="85"/>
        <v>0.44284734633930356</v>
      </c>
      <c r="AC83" s="130">
        <f t="shared" si="85"/>
        <v>0.45699169496749531</v>
      </c>
      <c r="AD83" s="130">
        <f t="shared" si="85"/>
        <v>0.39654342494326905</v>
      </c>
      <c r="AE83" s="130">
        <f t="shared" si="85"/>
        <v>0.38737259155711384</v>
      </c>
      <c r="AF83" s="130">
        <f t="shared" si="85"/>
        <v>0.38007443646930955</v>
      </c>
      <c r="AG83" s="130">
        <f t="shared" si="85"/>
        <v>0.36225621397020291</v>
      </c>
      <c r="AH83" s="130">
        <f t="shared" si="85"/>
        <v>0.35125104282455821</v>
      </c>
      <c r="AI83" s="130">
        <f t="shared" si="85"/>
        <v>0.36028721360312344</v>
      </c>
      <c r="AJ83" s="130">
        <f t="shared" si="85"/>
        <v>0.36742927225111577</v>
      </c>
    </row>
    <row r="84" spans="2:36">
      <c r="B84" s="106" t="s">
        <v>318</v>
      </c>
      <c r="C84" s="102"/>
      <c r="D84" s="102"/>
      <c r="E84" s="102"/>
      <c r="F84" s="126">
        <f t="shared" ref="F84:O85" si="86">+SUM(C6:F6)/F46</f>
        <v>3.1657485418016851</v>
      </c>
      <c r="G84" s="126">
        <f t="shared" si="86"/>
        <v>3.0874693317126973</v>
      </c>
      <c r="H84" s="126">
        <f t="shared" si="86"/>
        <v>3.1297889820980713</v>
      </c>
      <c r="I84" s="126">
        <f t="shared" si="86"/>
        <v>3.1815990273352339</v>
      </c>
      <c r="J84" s="126">
        <f t="shared" si="86"/>
        <v>3.2075261987932677</v>
      </c>
      <c r="K84" s="126">
        <f t="shared" si="86"/>
        <v>3.4244191893794631</v>
      </c>
      <c r="L84" s="126">
        <f t="shared" si="86"/>
        <v>3.382732574815948</v>
      </c>
      <c r="M84" s="126">
        <f t="shared" si="86"/>
        <v>3.3686116399746147</v>
      </c>
      <c r="N84" s="126">
        <f t="shared" si="86"/>
        <v>2.9813293123019839</v>
      </c>
      <c r="O84" s="126">
        <f t="shared" si="86"/>
        <v>3.7555050527337719</v>
      </c>
      <c r="P84" s="126">
        <f t="shared" ref="P84:AJ85" si="87">+SUM(M6:P6)/P46</f>
        <v>3.7314845724641139</v>
      </c>
      <c r="Q84" s="126">
        <f t="shared" si="87"/>
        <v>3.3451999819632952</v>
      </c>
      <c r="R84" s="126">
        <f t="shared" si="87"/>
        <v>3.5335545983099124</v>
      </c>
      <c r="S84" s="126">
        <f t="shared" si="87"/>
        <v>3.5170888713935073</v>
      </c>
      <c r="T84" s="126">
        <f t="shared" si="87"/>
        <v>3.6200702591635183</v>
      </c>
      <c r="U84" s="126">
        <f t="shared" si="87"/>
        <v>4.0185592652826942</v>
      </c>
      <c r="V84" s="126">
        <f t="shared" si="87"/>
        <v>3.5754166579536188</v>
      </c>
      <c r="W84" s="126">
        <f t="shared" si="87"/>
        <v>3.6141616338376834</v>
      </c>
      <c r="X84" s="126">
        <f t="shared" si="87"/>
        <v>4.2420667417340567</v>
      </c>
      <c r="Y84" s="126">
        <f t="shared" si="87"/>
        <v>4.1988198146902009</v>
      </c>
      <c r="Z84" s="126">
        <f t="shared" si="87"/>
        <v>2.5647945804195804</v>
      </c>
      <c r="AA84" s="126">
        <f t="shared" si="87"/>
        <v>2.0930280158628629</v>
      </c>
      <c r="AB84" s="126">
        <f t="shared" si="87"/>
        <v>1.7919115558565841</v>
      </c>
      <c r="AC84" s="126">
        <f t="shared" si="87"/>
        <v>1.9095055237195013</v>
      </c>
      <c r="AD84" s="126">
        <f t="shared" si="87"/>
        <v>1.6790501558270696</v>
      </c>
      <c r="AE84" s="126">
        <f t="shared" si="87"/>
        <v>1.8688303073483528</v>
      </c>
      <c r="AF84" s="126">
        <f t="shared" si="87"/>
        <v>1.5046639919759277</v>
      </c>
      <c r="AG84" s="126">
        <f t="shared" si="87"/>
        <v>1.4275691025428261</v>
      </c>
      <c r="AH84" s="126">
        <f t="shared" si="87"/>
        <v>1.4790346907993968</v>
      </c>
      <c r="AI84" s="126">
        <f t="shared" si="87"/>
        <v>2.2558754952867299</v>
      </c>
      <c r="AJ84" s="126">
        <f t="shared" si="87"/>
        <v>2.1117750718800101</v>
      </c>
    </row>
    <row r="85" spans="2:36">
      <c r="B85" s="106" t="s">
        <v>319</v>
      </c>
      <c r="C85" s="102"/>
      <c r="D85" s="102"/>
      <c r="E85" s="102"/>
      <c r="F85" s="126">
        <f t="shared" si="86"/>
        <v>29.459415584415584</v>
      </c>
      <c r="G85" s="126">
        <f t="shared" si="86"/>
        <v>29.120162297128591</v>
      </c>
      <c r="H85" s="126">
        <f t="shared" si="86"/>
        <v>32.077594568380214</v>
      </c>
      <c r="I85" s="126">
        <f t="shared" si="86"/>
        <v>32.451875000000001</v>
      </c>
      <c r="J85" s="126">
        <f t="shared" si="86"/>
        <v>32.323935389133624</v>
      </c>
      <c r="K85" s="126">
        <f t="shared" si="86"/>
        <v>33.07752161383285</v>
      </c>
      <c r="L85" s="126">
        <f t="shared" si="86"/>
        <v>34.282369534555713</v>
      </c>
      <c r="M85" s="126">
        <f t="shared" si="86"/>
        <v>35.644400227401931</v>
      </c>
      <c r="N85" s="126">
        <f t="shared" si="86"/>
        <v>35.608646188850969</v>
      </c>
      <c r="O85" s="126">
        <f t="shared" si="86"/>
        <v>32.360734237829213</v>
      </c>
      <c r="P85" s="126">
        <f t="shared" si="87"/>
        <v>28.416093710211356</v>
      </c>
      <c r="Q85" s="126">
        <f t="shared" si="87"/>
        <v>24.074742857142859</v>
      </c>
      <c r="R85" s="126">
        <f t="shared" si="87"/>
        <v>22.171569680051537</v>
      </c>
      <c r="S85" s="126">
        <f t="shared" si="87"/>
        <v>20.363423212192263</v>
      </c>
      <c r="T85" s="126">
        <f t="shared" si="87"/>
        <v>20.159804983748646</v>
      </c>
      <c r="U85" s="126">
        <f t="shared" si="87"/>
        <v>21.279550064539922</v>
      </c>
      <c r="V85" s="126">
        <f t="shared" si="87"/>
        <v>21.106424982053124</v>
      </c>
      <c r="W85" s="126">
        <f t="shared" si="87"/>
        <v>19.990992522093812</v>
      </c>
      <c r="X85" s="126">
        <f t="shared" si="87"/>
        <v>18.313230186296181</v>
      </c>
      <c r="Y85" s="126">
        <f t="shared" si="87"/>
        <v>18.20540796963947</v>
      </c>
      <c r="Z85" s="126">
        <f t="shared" si="87"/>
        <v>19.292981007431873</v>
      </c>
      <c r="AA85" s="126">
        <f t="shared" si="87"/>
        <v>18.716776625824693</v>
      </c>
      <c r="AB85" s="126">
        <f t="shared" si="87"/>
        <v>18.327699101568449</v>
      </c>
      <c r="AC85" s="126">
        <f t="shared" si="87"/>
        <v>18.977258167841129</v>
      </c>
      <c r="AD85" s="126">
        <f t="shared" si="87"/>
        <v>21.696428571428573</v>
      </c>
      <c r="AE85" s="126">
        <f t="shared" si="87"/>
        <v>20.464060529634299</v>
      </c>
      <c r="AF85" s="126">
        <f t="shared" si="87"/>
        <v>19.165511411665257</v>
      </c>
      <c r="AG85" s="126">
        <f t="shared" si="87"/>
        <v>19.249919015225139</v>
      </c>
      <c r="AH85" s="126">
        <f t="shared" si="87"/>
        <v>17.731982973726698</v>
      </c>
      <c r="AI85" s="126">
        <f t="shared" si="87"/>
        <v>18.191758405236538</v>
      </c>
      <c r="AJ85" s="126">
        <f t="shared" si="87"/>
        <v>17.950513950073422</v>
      </c>
    </row>
    <row r="86" spans="2:36">
      <c r="B86" s="106" t="s">
        <v>320</v>
      </c>
      <c r="C86" s="102"/>
      <c r="D86" s="102"/>
      <c r="E86" s="102"/>
      <c r="F86" s="126">
        <f t="shared" ref="F86:AJ86" si="88">+SUM(C7:F7)/F58</f>
        <v>3.4619787096035712</v>
      </c>
      <c r="G86" s="126">
        <f t="shared" si="88"/>
        <v>4.2190919779325311</v>
      </c>
      <c r="H86" s="126">
        <f t="shared" si="88"/>
        <v>4.522357445644742</v>
      </c>
      <c r="I86" s="126">
        <f t="shared" si="88"/>
        <v>3.6728443092593901</v>
      </c>
      <c r="J86" s="126">
        <f t="shared" si="88"/>
        <v>4.2344952293013236</v>
      </c>
      <c r="K86" s="126">
        <f t="shared" si="88"/>
        <v>4.7663718284124412</v>
      </c>
      <c r="L86" s="126">
        <f t="shared" si="88"/>
        <v>4.2229055908822408</v>
      </c>
      <c r="M86" s="126">
        <f t="shared" si="88"/>
        <v>4.8423308619091747</v>
      </c>
      <c r="N86" s="126">
        <f t="shared" si="88"/>
        <v>3.8128882933365817</v>
      </c>
      <c r="O86" s="126">
        <f t="shared" si="88"/>
        <v>4.7565496207085323</v>
      </c>
      <c r="P86" s="126">
        <f t="shared" si="88"/>
        <v>5.040654078959256</v>
      </c>
      <c r="Q86" s="126">
        <f t="shared" si="88"/>
        <v>4.729121767241379</v>
      </c>
      <c r="R86" s="126">
        <f t="shared" si="88"/>
        <v>4.0516794851671634</v>
      </c>
      <c r="S86" s="126">
        <f t="shared" si="88"/>
        <v>4.439049322770253</v>
      </c>
      <c r="T86" s="126">
        <f t="shared" si="88"/>
        <v>4.1423642030276042</v>
      </c>
      <c r="U86" s="126">
        <f t="shared" si="88"/>
        <v>4.3316316955069256</v>
      </c>
      <c r="V86" s="126">
        <f t="shared" si="88"/>
        <v>4.1764622323235914</v>
      </c>
      <c r="W86" s="126">
        <f t="shared" si="88"/>
        <v>3.4559583969914209</v>
      </c>
      <c r="X86" s="126">
        <f t="shared" si="88"/>
        <v>3.4168728643808177</v>
      </c>
      <c r="Y86" s="126">
        <f t="shared" si="88"/>
        <v>3.7791235844411619</v>
      </c>
      <c r="Z86" s="126">
        <f t="shared" si="88"/>
        <v>3.007853133529018</v>
      </c>
      <c r="AA86" s="126">
        <f t="shared" si="88"/>
        <v>2.6307875736901369</v>
      </c>
      <c r="AB86" s="126">
        <f t="shared" si="88"/>
        <v>2.5111727763984226</v>
      </c>
      <c r="AC86" s="126">
        <f t="shared" si="88"/>
        <v>2.9550362851941445</v>
      </c>
      <c r="AD86" s="126">
        <f t="shared" si="88"/>
        <v>2.7638762511373978</v>
      </c>
      <c r="AE86" s="126">
        <f t="shared" si="88"/>
        <v>3.4733526983641645</v>
      </c>
      <c r="AF86" s="126">
        <f t="shared" si="88"/>
        <v>3.0906215921483096</v>
      </c>
      <c r="AG86" s="126">
        <f t="shared" si="88"/>
        <v>2.1392263801141169</v>
      </c>
      <c r="AH86" s="126">
        <f t="shared" si="88"/>
        <v>2.4020360281544519</v>
      </c>
      <c r="AI86" s="126">
        <f t="shared" si="88"/>
        <v>2.6302374602082077</v>
      </c>
      <c r="AJ86" s="126">
        <f t="shared" si="88"/>
        <v>2.8219257138899789</v>
      </c>
    </row>
    <row r="87" spans="2:36">
      <c r="B87" s="106" t="s">
        <v>321</v>
      </c>
      <c r="C87" s="102"/>
      <c r="D87" s="102"/>
      <c r="E87" s="102"/>
      <c r="F87" s="126">
        <f t="shared" ref="F87:AE89" si="89">365/F84</f>
        <v>115.29658631455038</v>
      </c>
      <c r="G87" s="126">
        <f t="shared" si="89"/>
        <v>118.21979776476849</v>
      </c>
      <c r="H87" s="126">
        <f t="shared" si="89"/>
        <v>116.62128088754413</v>
      </c>
      <c r="I87" s="126">
        <f t="shared" si="89"/>
        <v>114.72218744852577</v>
      </c>
      <c r="J87" s="126">
        <f t="shared" si="89"/>
        <v>113.79486164051285</v>
      </c>
      <c r="K87" s="126">
        <f t="shared" si="89"/>
        <v>106.58741813269111</v>
      </c>
      <c r="L87" s="126">
        <f t="shared" si="89"/>
        <v>107.90093273035613</v>
      </c>
      <c r="M87" s="126">
        <f t="shared" si="89"/>
        <v>108.35324430653294</v>
      </c>
      <c r="N87" s="126">
        <f t="shared" si="89"/>
        <v>122.42860877323589</v>
      </c>
      <c r="O87" s="126">
        <f t="shared" si="89"/>
        <v>97.190656083474821</v>
      </c>
      <c r="P87" s="126">
        <f t="shared" si="89"/>
        <v>97.816296144826211</v>
      </c>
      <c r="Q87" s="126">
        <f t="shared" si="89"/>
        <v>109.1115634246123</v>
      </c>
      <c r="R87" s="126">
        <f t="shared" si="89"/>
        <v>103.29541820991766</v>
      </c>
      <c r="S87" s="126">
        <f t="shared" si="89"/>
        <v>103.77900967153644</v>
      </c>
      <c r="T87" s="126">
        <f t="shared" si="89"/>
        <v>100.82677237439577</v>
      </c>
      <c r="U87" s="126">
        <f t="shared" si="89"/>
        <v>90.828572108746357</v>
      </c>
      <c r="V87" s="126">
        <f t="shared" si="89"/>
        <v>102.08600421101883</v>
      </c>
      <c r="W87" s="126">
        <f t="shared" si="89"/>
        <v>100.99160939086893</v>
      </c>
      <c r="X87" s="126">
        <f t="shared" si="89"/>
        <v>86.04296495599138</v>
      </c>
      <c r="Y87" s="126">
        <f t="shared" si="89"/>
        <v>86.929188702738031</v>
      </c>
      <c r="Z87" s="126">
        <f t="shared" si="89"/>
        <v>142.31159204192051</v>
      </c>
      <c r="AA87" s="126">
        <f t="shared" si="89"/>
        <v>174.38849228662934</v>
      </c>
      <c r="AB87" s="126">
        <f t="shared" si="89"/>
        <v>203.69308898480747</v>
      </c>
      <c r="AC87" s="126">
        <f t="shared" si="89"/>
        <v>191.14896263249409</v>
      </c>
      <c r="AD87" s="126">
        <f t="shared" si="89"/>
        <v>217.38481053307643</v>
      </c>
      <c r="AE87" s="126">
        <f t="shared" si="89"/>
        <v>195.30933256208343</v>
      </c>
      <c r="AF87" s="126">
        <f t="shared" ref="AF87:AI87" si="90">365/AF84</f>
        <v>242.57907542579076</v>
      </c>
      <c r="AG87" s="126">
        <f t="shared" si="90"/>
        <v>255.67939187661864</v>
      </c>
      <c r="AH87" s="126">
        <f t="shared" si="90"/>
        <v>246.78258209259636</v>
      </c>
      <c r="AI87" s="126">
        <f t="shared" si="90"/>
        <v>161.79970958619202</v>
      </c>
      <c r="AJ87" s="126">
        <f t="shared" ref="AJ87" si="91">365/AJ84</f>
        <v>172.84037720696188</v>
      </c>
    </row>
    <row r="88" spans="2:36">
      <c r="B88" s="106" t="s">
        <v>322</v>
      </c>
      <c r="C88" s="102"/>
      <c r="D88" s="102"/>
      <c r="E88" s="102"/>
      <c r="F88" s="126">
        <f t="shared" si="89"/>
        <v>12.389926709648979</v>
      </c>
      <c r="G88" s="126">
        <f t="shared" si="89"/>
        <v>12.534270800956046</v>
      </c>
      <c r="H88" s="126">
        <f t="shared" si="89"/>
        <v>11.378658684083213</v>
      </c>
      <c r="I88" s="126">
        <f t="shared" si="89"/>
        <v>11.247424070257882</v>
      </c>
      <c r="J88" s="126">
        <f t="shared" si="89"/>
        <v>11.291941887827882</v>
      </c>
      <c r="K88" s="126">
        <f t="shared" si="89"/>
        <v>11.03468404499081</v>
      </c>
      <c r="L88" s="126">
        <f t="shared" si="89"/>
        <v>10.646871991508339</v>
      </c>
      <c r="M88" s="126">
        <f t="shared" si="89"/>
        <v>10.240037640453918</v>
      </c>
      <c r="N88" s="126">
        <f t="shared" si="89"/>
        <v>10.25031948881789</v>
      </c>
      <c r="O88" s="126">
        <f t="shared" si="89"/>
        <v>11.279101312025253</v>
      </c>
      <c r="P88" s="126">
        <f t="shared" si="89"/>
        <v>12.844833766466529</v>
      </c>
      <c r="Q88" s="126">
        <f t="shared" si="89"/>
        <v>15.161117282368243</v>
      </c>
      <c r="R88" s="126">
        <f t="shared" si="89"/>
        <v>16.462524091309696</v>
      </c>
      <c r="S88" s="126">
        <f t="shared" si="89"/>
        <v>17.924294761082326</v>
      </c>
      <c r="T88" s="126">
        <f t="shared" si="89"/>
        <v>18.105333870751039</v>
      </c>
      <c r="U88" s="126">
        <f t="shared" si="89"/>
        <v>17.152618306917738</v>
      </c>
      <c r="V88" s="126">
        <f t="shared" si="89"/>
        <v>17.2933123591684</v>
      </c>
      <c r="W88" s="126">
        <f t="shared" si="89"/>
        <v>18.258223027026109</v>
      </c>
      <c r="X88" s="126">
        <f t="shared" si="89"/>
        <v>19.930945894686023</v>
      </c>
      <c r="Y88" s="126">
        <f t="shared" si="89"/>
        <v>20.048987674909448</v>
      </c>
      <c r="Z88" s="126">
        <f t="shared" si="89"/>
        <v>18.918797455893305</v>
      </c>
      <c r="AA88" s="126">
        <f t="shared" si="89"/>
        <v>19.501221139562404</v>
      </c>
      <c r="AB88" s="126">
        <f t="shared" si="89"/>
        <v>19.915211286329118</v>
      </c>
      <c r="AC88" s="126">
        <f t="shared" si="89"/>
        <v>19.233547690178405</v>
      </c>
      <c r="AD88" s="126">
        <f t="shared" si="89"/>
        <v>16.823045267489711</v>
      </c>
      <c r="AE88" s="126">
        <f t="shared" si="89"/>
        <v>17.836147399556324</v>
      </c>
      <c r="AF88" s="126">
        <f t="shared" ref="AF88:AI88" si="92">365/AF85</f>
        <v>19.04462615998024</v>
      </c>
      <c r="AG88" s="126">
        <f t="shared" si="92"/>
        <v>18.961118730489947</v>
      </c>
      <c r="AH88" s="126">
        <f t="shared" si="92"/>
        <v>20.584274220250315</v>
      </c>
      <c r="AI88" s="126">
        <f t="shared" si="92"/>
        <v>20.064030747843152</v>
      </c>
      <c r="AJ88" s="126">
        <f t="shared" ref="AJ88" si="93">365/AJ85</f>
        <v>20.333679638097887</v>
      </c>
    </row>
    <row r="89" spans="2:36">
      <c r="B89" s="106" t="s">
        <v>323</v>
      </c>
      <c r="C89" s="102"/>
      <c r="D89" s="102"/>
      <c r="E89" s="102"/>
      <c r="F89" s="126">
        <f t="shared" si="89"/>
        <v>105.43103543285392</v>
      </c>
      <c r="G89" s="126">
        <f t="shared" si="89"/>
        <v>86.511505771642319</v>
      </c>
      <c r="H89" s="126">
        <f t="shared" si="89"/>
        <v>80.71011731978713</v>
      </c>
      <c r="I89" s="126">
        <f t="shared" si="89"/>
        <v>99.378021300772303</v>
      </c>
      <c r="J89" s="126">
        <f t="shared" si="89"/>
        <v>86.196814551665867</v>
      </c>
      <c r="K89" s="126">
        <f t="shared" si="89"/>
        <v>76.578163252859852</v>
      </c>
      <c r="L89" s="126">
        <f t="shared" si="89"/>
        <v>86.433379137833143</v>
      </c>
      <c r="M89" s="126">
        <f t="shared" si="89"/>
        <v>75.376922892892182</v>
      </c>
      <c r="N89" s="126">
        <f t="shared" si="89"/>
        <v>95.727955271565492</v>
      </c>
      <c r="O89" s="126">
        <f t="shared" si="89"/>
        <v>76.73629607707737</v>
      </c>
      <c r="P89" s="126">
        <f t="shared" si="89"/>
        <v>72.411237566090151</v>
      </c>
      <c r="Q89" s="126">
        <f t="shared" si="89"/>
        <v>77.181349511521262</v>
      </c>
      <c r="R89" s="126">
        <f t="shared" si="89"/>
        <v>90.086099193243783</v>
      </c>
      <c r="S89" s="126">
        <f t="shared" si="89"/>
        <v>82.224812895797356</v>
      </c>
      <c r="T89" s="126">
        <f t="shared" si="89"/>
        <v>88.113932554077664</v>
      </c>
      <c r="U89" s="126">
        <f t="shared" si="89"/>
        <v>84.263858438981273</v>
      </c>
      <c r="V89" s="126">
        <f t="shared" si="89"/>
        <v>87.394541048424799</v>
      </c>
      <c r="W89" s="126">
        <f t="shared" si="89"/>
        <v>105.61469730589066</v>
      </c>
      <c r="X89" s="126">
        <f t="shared" si="89"/>
        <v>106.82282147660264</v>
      </c>
      <c r="Y89" s="126">
        <f t="shared" si="89"/>
        <v>96.58323996143524</v>
      </c>
      <c r="Z89" s="126">
        <f t="shared" si="89"/>
        <v>121.34901000693381</v>
      </c>
      <c r="AA89" s="126">
        <f t="shared" si="89"/>
        <v>138.74172268801775</v>
      </c>
      <c r="AB89" s="126">
        <f t="shared" si="89"/>
        <v>145.35041293474467</v>
      </c>
      <c r="AC89" s="126">
        <f t="shared" si="89"/>
        <v>123.51794183671747</v>
      </c>
      <c r="AD89" s="126">
        <f t="shared" si="89"/>
        <v>132.06090534979424</v>
      </c>
      <c r="AE89" s="126">
        <f t="shared" si="89"/>
        <v>105.08578647135462</v>
      </c>
      <c r="AF89" s="126">
        <f t="shared" ref="AF89:AI89" si="94">365/AF86</f>
        <v>118.09922021100174</v>
      </c>
      <c r="AG89" s="126">
        <f t="shared" si="94"/>
        <v>170.62242845964207</v>
      </c>
      <c r="AH89" s="126">
        <f t="shared" si="94"/>
        <v>151.95442354810939</v>
      </c>
      <c r="AI89" s="126">
        <f t="shared" si="94"/>
        <v>138.77074048329723</v>
      </c>
      <c r="AJ89" s="126">
        <f t="shared" ref="AJ89" si="95">365/AJ86</f>
        <v>129.34429783300476</v>
      </c>
    </row>
    <row r="90" spans="2:36">
      <c r="B90" s="108" t="s">
        <v>324</v>
      </c>
      <c r="C90" s="109"/>
      <c r="D90" s="109"/>
      <c r="E90" s="109"/>
      <c r="F90" s="131">
        <f t="shared" ref="F90:AE90" si="96">+F87+F88-F89</f>
        <v>22.255477591345439</v>
      </c>
      <c r="G90" s="131">
        <f t="shared" si="96"/>
        <v>44.242562794082218</v>
      </c>
      <c r="H90" s="131">
        <f t="shared" si="96"/>
        <v>47.289822251840221</v>
      </c>
      <c r="I90" s="131">
        <f t="shared" si="96"/>
        <v>26.591590218011348</v>
      </c>
      <c r="J90" s="131">
        <f t="shared" si="96"/>
        <v>38.889988976674871</v>
      </c>
      <c r="K90" s="131">
        <f t="shared" si="96"/>
        <v>41.043938924822072</v>
      </c>
      <c r="L90" s="131">
        <f t="shared" si="96"/>
        <v>32.114425584031324</v>
      </c>
      <c r="M90" s="131">
        <f t="shared" si="96"/>
        <v>43.216359054094681</v>
      </c>
      <c r="N90" s="131">
        <f t="shared" si="96"/>
        <v>36.950972990488282</v>
      </c>
      <c r="O90" s="131">
        <f t="shared" si="96"/>
        <v>31.733461318422698</v>
      </c>
      <c r="P90" s="131">
        <f t="shared" si="96"/>
        <v>38.249892345202582</v>
      </c>
      <c r="Q90" s="131">
        <f t="shared" si="96"/>
        <v>47.091331195459276</v>
      </c>
      <c r="R90" s="131">
        <f t="shared" si="96"/>
        <v>29.671843107983577</v>
      </c>
      <c r="S90" s="131">
        <f t="shared" si="96"/>
        <v>39.478491536821409</v>
      </c>
      <c r="T90" s="131">
        <f t="shared" si="96"/>
        <v>30.818173691069148</v>
      </c>
      <c r="U90" s="131">
        <f t="shared" si="96"/>
        <v>23.717331976682814</v>
      </c>
      <c r="V90" s="131">
        <f t="shared" si="96"/>
        <v>31.98477552176243</v>
      </c>
      <c r="W90" s="131">
        <f t="shared" si="96"/>
        <v>13.635135112004377</v>
      </c>
      <c r="X90" s="131">
        <f t="shared" si="96"/>
        <v>-0.84891062592524236</v>
      </c>
      <c r="Y90" s="131">
        <f t="shared" si="96"/>
        <v>10.394936416212246</v>
      </c>
      <c r="Z90" s="131">
        <f t="shared" si="96"/>
        <v>39.881379490879993</v>
      </c>
      <c r="AA90" s="131">
        <f t="shared" si="96"/>
        <v>55.147990738174002</v>
      </c>
      <c r="AB90" s="131">
        <f t="shared" si="96"/>
        <v>78.257887336391917</v>
      </c>
      <c r="AC90" s="131">
        <f t="shared" si="96"/>
        <v>86.864568485955019</v>
      </c>
      <c r="AD90" s="131">
        <f t="shared" si="96"/>
        <v>102.1469504507719</v>
      </c>
      <c r="AE90" s="131">
        <f t="shared" si="96"/>
        <v>108.05969349028513</v>
      </c>
      <c r="AF90" s="131">
        <f t="shared" ref="AF90:AI90" si="97">+AF87+AF88-AF89</f>
        <v>143.52448137476927</v>
      </c>
      <c r="AG90" s="131">
        <f t="shared" si="97"/>
        <v>104.01808214746652</v>
      </c>
      <c r="AH90" s="131">
        <f t="shared" si="97"/>
        <v>115.41243276473728</v>
      </c>
      <c r="AI90" s="131">
        <f t="shared" si="97"/>
        <v>43.092999850737954</v>
      </c>
      <c r="AJ90" s="131">
        <f t="shared" ref="AJ90" si="98">+AJ87+AJ88-AJ89</f>
        <v>63.829759012055007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D93" si="99">+SUM(C23:F23)/F65*100</f>
        <v>16.95455236871905</v>
      </c>
      <c r="G93" s="126">
        <f t="shared" si="99"/>
        <v>14.528100057598948</v>
      </c>
      <c r="H93" s="126">
        <f t="shared" si="99"/>
        <v>15.458277501344236</v>
      </c>
      <c r="I93" s="126">
        <f t="shared" si="99"/>
        <v>15.891564236403436</v>
      </c>
      <c r="J93" s="126">
        <f t="shared" si="99"/>
        <v>18.174474272740415</v>
      </c>
      <c r="K93" s="126">
        <f t="shared" si="99"/>
        <v>19.434939235042631</v>
      </c>
      <c r="L93" s="126">
        <f t="shared" si="99"/>
        <v>20.128740137525554</v>
      </c>
      <c r="M93" s="126">
        <f t="shared" si="99"/>
        <v>20.034226063147088</v>
      </c>
      <c r="N93" s="126">
        <f t="shared" si="99"/>
        <v>18.256325585749668</v>
      </c>
      <c r="O93" s="126">
        <f t="shared" si="99"/>
        <v>17.659667925854343</v>
      </c>
      <c r="P93" s="126">
        <f t="shared" si="99"/>
        <v>16.228196626783912</v>
      </c>
      <c r="Q93" s="126">
        <f t="shared" si="99"/>
        <v>15.242987167362237</v>
      </c>
      <c r="R93" s="126">
        <f t="shared" si="99"/>
        <v>15.418146593477559</v>
      </c>
      <c r="S93" s="126">
        <f t="shared" si="99"/>
        <v>15.649164208456243</v>
      </c>
      <c r="T93" s="126">
        <f t="shared" si="99"/>
        <v>17.955314182268591</v>
      </c>
      <c r="U93" s="126">
        <f t="shared" si="99"/>
        <v>18.531676035673662</v>
      </c>
      <c r="V93" s="126">
        <f t="shared" si="99"/>
        <v>19.509431553413553</v>
      </c>
      <c r="W93" s="126">
        <f t="shared" si="99"/>
        <v>17.657336130751943</v>
      </c>
      <c r="X93" s="126">
        <f t="shared" si="99"/>
        <v>18.138619125551411</v>
      </c>
      <c r="Y93" s="126">
        <f t="shared" si="99"/>
        <v>16.267317024111836</v>
      </c>
      <c r="Z93" s="126">
        <f t="shared" si="99"/>
        <v>12.825399274747317</v>
      </c>
      <c r="AA93" s="126">
        <f t="shared" si="99"/>
        <v>10.07795762913592</v>
      </c>
      <c r="AB93" s="126">
        <f t="shared" si="99"/>
        <v>9.147327209065347</v>
      </c>
      <c r="AC93" s="126">
        <f t="shared" si="99"/>
        <v>9.4862980998758708</v>
      </c>
      <c r="AD93" s="126">
        <f t="shared" si="99"/>
        <v>15.427971368565427</v>
      </c>
      <c r="AE93" s="126">
        <f>+SUM(AB23:AE23)/AE65*100</f>
        <v>14.685027309338972</v>
      </c>
      <c r="AF93" s="126">
        <f>+SUM(AC23:AF23)/AF65*100</f>
        <v>14.467375287051096</v>
      </c>
      <c r="AG93" s="126">
        <f>+SUM(AD23:AG23)/AG65*100</f>
        <v>13.006962257237085</v>
      </c>
      <c r="AH93" s="126">
        <f t="shared" ref="AH93" si="100">+SUM(AE23:AH23)/AH65*100</f>
        <v>4.6842667255789978</v>
      </c>
      <c r="AI93" s="126">
        <f>+SUM(AF23:AI23)/AI65*100</f>
        <v>6.1119589944423645</v>
      </c>
      <c r="AJ93" s="126">
        <f>+SUM(AG23:AJ23)/AJ65*100</f>
        <v>5.6802284494570001</v>
      </c>
    </row>
    <row r="94" spans="2:36">
      <c r="B94" s="106" t="s">
        <v>327</v>
      </c>
      <c r="C94" s="102"/>
      <c r="D94" s="102"/>
      <c r="E94" s="102"/>
      <c r="F94" s="132">
        <f t="shared" ref="F94:AJ94" si="101">+SUM(C23:F23)/SUM(C6:F6)*100</f>
        <v>14.668830836495509</v>
      </c>
      <c r="G94" s="132">
        <f t="shared" si="101"/>
        <v>12.871900675818528</v>
      </c>
      <c r="H94" s="132">
        <f t="shared" si="101"/>
        <v>12.511830007115273</v>
      </c>
      <c r="I94" s="132">
        <f t="shared" si="101"/>
        <v>12.436830835117775</v>
      </c>
      <c r="J94" s="132">
        <f t="shared" si="101"/>
        <v>13.225211623186972</v>
      </c>
      <c r="K94" s="132">
        <f t="shared" si="101"/>
        <v>13.911715468883079</v>
      </c>
      <c r="L94" s="132">
        <f t="shared" si="101"/>
        <v>13.469756924816281</v>
      </c>
      <c r="M94" s="132">
        <f t="shared" si="101"/>
        <v>12.973901479470273</v>
      </c>
      <c r="N94" s="132">
        <f t="shared" si="101"/>
        <v>12.190353873169402</v>
      </c>
      <c r="O94" s="132">
        <f t="shared" si="101"/>
        <v>11.810325074761908</v>
      </c>
      <c r="P94" s="132">
        <f t="shared" si="101"/>
        <v>11.509927088458761</v>
      </c>
      <c r="Q94" s="132">
        <f t="shared" si="101"/>
        <v>11.840429188599003</v>
      </c>
      <c r="R94" s="132">
        <f t="shared" si="101"/>
        <v>12.723493831437022</v>
      </c>
      <c r="S94" s="132">
        <f t="shared" si="101"/>
        <v>13.097722679061683</v>
      </c>
      <c r="T94" s="132">
        <f t="shared" si="101"/>
        <v>13.801816317562619</v>
      </c>
      <c r="U94" s="132">
        <f t="shared" si="101"/>
        <v>13.380826548588299</v>
      </c>
      <c r="V94" s="132">
        <f t="shared" si="101"/>
        <v>14.299918119078256</v>
      </c>
      <c r="W94" s="132">
        <f t="shared" si="101"/>
        <v>13.964075674909656</v>
      </c>
      <c r="X94" s="132">
        <f t="shared" si="101"/>
        <v>13.171817595000091</v>
      </c>
      <c r="Y94" s="132">
        <f t="shared" si="101"/>
        <v>11.964199859462259</v>
      </c>
      <c r="Z94" s="132">
        <f t="shared" si="101"/>
        <v>10.116790720037002</v>
      </c>
      <c r="AA94" s="132">
        <f t="shared" si="101"/>
        <v>8.2805662176368475</v>
      </c>
      <c r="AB94" s="132">
        <f t="shared" si="101"/>
        <v>7.2786353549394001</v>
      </c>
      <c r="AC94" s="132">
        <f t="shared" si="101"/>
        <v>7.3769731020784475</v>
      </c>
      <c r="AD94" s="132">
        <f t="shared" si="101"/>
        <v>13.870905587668595</v>
      </c>
      <c r="AE94" s="132">
        <f t="shared" si="101"/>
        <v>12.918874150420024</v>
      </c>
      <c r="AF94" s="132">
        <f t="shared" si="101"/>
        <v>12.892710728927106</v>
      </c>
      <c r="AG94" s="132">
        <f t="shared" si="101"/>
        <v>11.462376563741225</v>
      </c>
      <c r="AH94" s="132">
        <f t="shared" si="101"/>
        <v>4.1850611541320983</v>
      </c>
      <c r="AI94" s="132">
        <f t="shared" si="101"/>
        <v>5.3834349993024997</v>
      </c>
      <c r="AJ94" s="132">
        <f t="shared" si="101"/>
        <v>4.9422143027443504</v>
      </c>
    </row>
    <row r="95" spans="2:36">
      <c r="B95" s="106" t="s">
        <v>328</v>
      </c>
      <c r="C95" s="102"/>
      <c r="D95" s="102"/>
      <c r="E95" s="102"/>
      <c r="F95" s="126">
        <f t="shared" ref="F95:AJ95" si="102">+SUM(C6:F6)/F56</f>
        <v>0.40201812965880501</v>
      </c>
      <c r="G95" s="126">
        <f t="shared" si="102"/>
        <v>0.40242628722311868</v>
      </c>
      <c r="H95" s="126">
        <f t="shared" si="102"/>
        <v>0.44483060613044478</v>
      </c>
      <c r="I95" s="126">
        <f t="shared" si="102"/>
        <v>0.45589441212073878</v>
      </c>
      <c r="J95" s="126">
        <f t="shared" si="102"/>
        <v>0.49664565656317322</v>
      </c>
      <c r="K95" s="126">
        <f t="shared" si="102"/>
        <v>0.50934804527272237</v>
      </c>
      <c r="L95" s="126">
        <f t="shared" si="102"/>
        <v>0.5252905578354109</v>
      </c>
      <c r="M95" s="126">
        <f t="shared" si="102"/>
        <v>0.55059614610155838</v>
      </c>
      <c r="N95" s="126">
        <f t="shared" si="102"/>
        <v>0.53305726290407107</v>
      </c>
      <c r="O95" s="126">
        <f t="shared" si="102"/>
        <v>0.54509324169823825</v>
      </c>
      <c r="P95" s="126">
        <f t="shared" si="102"/>
        <v>0.51782204427384926</v>
      </c>
      <c r="Q95" s="126">
        <f t="shared" si="102"/>
        <v>0.46364534051635242</v>
      </c>
      <c r="R95" s="126">
        <f t="shared" si="102"/>
        <v>0.44706386881965082</v>
      </c>
      <c r="S95" s="126">
        <f t="shared" si="102"/>
        <v>0.45458599450506693</v>
      </c>
      <c r="T95" s="126">
        <f t="shared" si="102"/>
        <v>0.51004538634425134</v>
      </c>
      <c r="U95" s="126">
        <f t="shared" si="102"/>
        <v>0.54628094337046218</v>
      </c>
      <c r="V95" s="126">
        <f t="shared" si="102"/>
        <v>0.53415726054615376</v>
      </c>
      <c r="W95" s="126">
        <f t="shared" si="102"/>
        <v>0.50381679389312972</v>
      </c>
      <c r="X95" s="126">
        <f t="shared" si="102"/>
        <v>0.54998589890343241</v>
      </c>
      <c r="Y95" s="126">
        <f t="shared" si="102"/>
        <v>0.54362314906963416</v>
      </c>
      <c r="Z95" s="126">
        <f t="shared" si="102"/>
        <v>0.47578660242191889</v>
      </c>
      <c r="AA95" s="126">
        <f t="shared" si="102"/>
        <v>0.44852731539355661</v>
      </c>
      <c r="AB95" s="126">
        <f t="shared" si="102"/>
        <v>0.44284734633930356</v>
      </c>
      <c r="AC95" s="126">
        <f t="shared" si="102"/>
        <v>0.45699169496749531</v>
      </c>
      <c r="AD95" s="126">
        <f t="shared" si="102"/>
        <v>0.39654342494326905</v>
      </c>
      <c r="AE95" s="126">
        <f t="shared" si="102"/>
        <v>0.38737259155711384</v>
      </c>
      <c r="AF95" s="126">
        <f t="shared" si="102"/>
        <v>0.38007443646930955</v>
      </c>
      <c r="AG95" s="126">
        <f t="shared" si="102"/>
        <v>0.36225621397020291</v>
      </c>
      <c r="AH95" s="126">
        <f t="shared" si="102"/>
        <v>0.35125104282455821</v>
      </c>
      <c r="AI95" s="126">
        <f t="shared" si="102"/>
        <v>0.36028721360312344</v>
      </c>
      <c r="AJ95" s="126">
        <f t="shared" si="102"/>
        <v>0.36742927225111577</v>
      </c>
    </row>
    <row r="96" spans="2:36">
      <c r="B96" s="106" t="s">
        <v>329</v>
      </c>
      <c r="C96" s="102"/>
      <c r="D96" s="102"/>
      <c r="E96" s="102"/>
      <c r="F96" s="126">
        <f t="shared" ref="F96:AE96" si="103">+F56/F65</f>
        <v>2.8750485912755419</v>
      </c>
      <c r="G96" s="126">
        <f t="shared" si="103"/>
        <v>2.8046572862667656</v>
      </c>
      <c r="H96" s="126">
        <f t="shared" si="103"/>
        <v>2.7774458678638183</v>
      </c>
      <c r="I96" s="126">
        <f t="shared" si="103"/>
        <v>2.8028035022731101</v>
      </c>
      <c r="J96" s="126">
        <f t="shared" si="103"/>
        <v>2.7670218284169081</v>
      </c>
      <c r="K96" s="126">
        <f t="shared" si="103"/>
        <v>2.7427603128102871</v>
      </c>
      <c r="L96" s="126">
        <f t="shared" si="103"/>
        <v>2.8448360337224821</v>
      </c>
      <c r="M96" s="126">
        <f t="shared" si="103"/>
        <v>2.8045862924617095</v>
      </c>
      <c r="N96" s="126">
        <f t="shared" si="103"/>
        <v>2.8094622081890059</v>
      </c>
      <c r="O96" s="126">
        <f t="shared" si="103"/>
        <v>2.7431520688746378</v>
      </c>
      <c r="P96" s="126">
        <f t="shared" si="103"/>
        <v>2.7228088510883666</v>
      </c>
      <c r="Q96" s="126">
        <f t="shared" si="103"/>
        <v>2.7766218666759217</v>
      </c>
      <c r="R96" s="126">
        <f t="shared" si="103"/>
        <v>2.7105424604455925</v>
      </c>
      <c r="S96" s="126">
        <f t="shared" si="103"/>
        <v>2.6283264503441495</v>
      </c>
      <c r="T96" s="126">
        <f t="shared" si="103"/>
        <v>2.5506328108872056</v>
      </c>
      <c r="U96" s="126">
        <f t="shared" si="103"/>
        <v>2.5352203227774024</v>
      </c>
      <c r="V96" s="126">
        <f t="shared" si="103"/>
        <v>2.554123711340206</v>
      </c>
      <c r="W96" s="126">
        <f t="shared" si="103"/>
        <v>2.5098071423771589</v>
      </c>
      <c r="X96" s="126">
        <f t="shared" si="103"/>
        <v>2.5038422237544964</v>
      </c>
      <c r="Y96" s="126">
        <f t="shared" si="103"/>
        <v>2.5011188494707466</v>
      </c>
      <c r="Z96" s="126">
        <f t="shared" si="103"/>
        <v>2.6645011958953786</v>
      </c>
      <c r="AA96" s="126">
        <f t="shared" si="103"/>
        <v>2.7134610806950725</v>
      </c>
      <c r="AB96" s="126">
        <f t="shared" si="103"/>
        <v>2.8378550249388979</v>
      </c>
      <c r="AC96" s="126">
        <f t="shared" si="103"/>
        <v>2.8139103727044144</v>
      </c>
      <c r="AD96" s="126">
        <f t="shared" si="103"/>
        <v>2.8048733444773051</v>
      </c>
      <c r="AE96" s="126">
        <f t="shared" si="103"/>
        <v>2.9344127558149093</v>
      </c>
      <c r="AF96" s="126">
        <f t="shared" ref="AF96:AI96" si="104">+AF56/AF65</f>
        <v>2.9524112292145084</v>
      </c>
      <c r="AG96" s="126">
        <f t="shared" si="104"/>
        <v>3.1324587761084648</v>
      </c>
      <c r="AH96" s="126">
        <f t="shared" si="104"/>
        <v>3.1865606244707094</v>
      </c>
      <c r="AI96" s="126">
        <f t="shared" si="104"/>
        <v>3.1511719987329743</v>
      </c>
      <c r="AJ96" s="126">
        <f t="shared" ref="AJ96" si="105">+AJ56/AJ65</f>
        <v>3.1280268831936771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24.555330510034985</v>
      </c>
      <c r="G97" s="126">
        <f t="shared" ref="G97:AJ97" si="106">+SUM(D21:G21)/SUM(D20:G20)*100</f>
        <v>25.143637751617181</v>
      </c>
      <c r="H97" s="126">
        <f t="shared" si="106"/>
        <v>26.100737006911828</v>
      </c>
      <c r="I97" s="126">
        <f t="shared" si="106"/>
        <v>26.086332998709306</v>
      </c>
      <c r="J97" s="126">
        <f t="shared" si="106"/>
        <v>23.117303953337654</v>
      </c>
      <c r="K97" s="126">
        <f t="shared" si="106"/>
        <v>23.944360200629884</v>
      </c>
      <c r="L97" s="126">
        <f t="shared" si="106"/>
        <v>22.443438914027151</v>
      </c>
      <c r="M97" s="126">
        <f t="shared" si="106"/>
        <v>22.006032290496186</v>
      </c>
      <c r="N97" s="126">
        <f t="shared" si="106"/>
        <v>23.640873015873016</v>
      </c>
      <c r="O97" s="126">
        <f t="shared" si="106"/>
        <v>22.046345811051694</v>
      </c>
      <c r="P97" s="126">
        <f t="shared" si="106"/>
        <v>23.667573623559541</v>
      </c>
      <c r="Q97" s="126">
        <f t="shared" si="106"/>
        <v>23.825955226392864</v>
      </c>
      <c r="R97" s="126">
        <f t="shared" si="106"/>
        <v>23.736280146345106</v>
      </c>
      <c r="S97" s="126">
        <f t="shared" si="106"/>
        <v>23.4171539261757</v>
      </c>
      <c r="T97" s="126">
        <f t="shared" si="106"/>
        <v>22.808272430415176</v>
      </c>
      <c r="U97" s="126">
        <f t="shared" si="106"/>
        <v>21.784458345003578</v>
      </c>
      <c r="V97" s="126">
        <f t="shared" si="106"/>
        <v>20.486523139515171</v>
      </c>
      <c r="W97" s="126">
        <f t="shared" si="106"/>
        <v>19.389581804842258</v>
      </c>
      <c r="X97" s="126">
        <f t="shared" si="106"/>
        <v>18.129923143157828</v>
      </c>
      <c r="Y97" s="126">
        <f t="shared" si="106"/>
        <v>16.743810926432428</v>
      </c>
      <c r="Z97" s="126">
        <f t="shared" si="106"/>
        <v>18.95053999060886</v>
      </c>
      <c r="AA97" s="126">
        <f t="shared" si="106"/>
        <v>19.761267190123906</v>
      </c>
      <c r="AB97" s="126">
        <f t="shared" si="106"/>
        <v>21.293532338308456</v>
      </c>
      <c r="AC97" s="126">
        <f t="shared" si="106"/>
        <v>23.28112556410937</v>
      </c>
      <c r="AD97" s="126">
        <f t="shared" si="106"/>
        <v>20.162024986985944</v>
      </c>
      <c r="AE97" s="126">
        <f t="shared" si="106"/>
        <v>19.024569123579024</v>
      </c>
      <c r="AF97" s="126">
        <f t="shared" si="106"/>
        <v>17.951124291452381</v>
      </c>
      <c r="AG97" s="126">
        <f t="shared" si="106"/>
        <v>16.824477658658736</v>
      </c>
      <c r="AH97" s="126">
        <f t="shared" si="106"/>
        <v>11.384062312762133</v>
      </c>
      <c r="AI97" s="126">
        <f t="shared" si="106"/>
        <v>14.785191956124313</v>
      </c>
      <c r="AJ97" s="126">
        <f t="shared" si="106"/>
        <v>14.061979340219926</v>
      </c>
    </row>
    <row r="98" spans="2:36">
      <c r="B98" s="106" t="s">
        <v>331</v>
      </c>
      <c r="C98" s="102"/>
      <c r="D98" s="102"/>
      <c r="E98" s="102"/>
      <c r="F98" s="122">
        <f t="shared" ref="F98:AJ98" si="107">+SUM(C11:F11)*(1-F97%)</f>
        <v>22507.408248941265</v>
      </c>
      <c r="G98" s="122">
        <f t="shared" si="107"/>
        <v>20726.978142954718</v>
      </c>
      <c r="H98" s="122">
        <f t="shared" si="107"/>
        <v>21642.877152785735</v>
      </c>
      <c r="I98" s="122">
        <f t="shared" si="107"/>
        <v>23196.326115015057</v>
      </c>
      <c r="J98" s="122">
        <f t="shared" si="107"/>
        <v>26599.87517822424</v>
      </c>
      <c r="K98" s="122">
        <f t="shared" si="107"/>
        <v>29346.068616586959</v>
      </c>
      <c r="L98" s="122">
        <f t="shared" si="107"/>
        <v>29929.852488687782</v>
      </c>
      <c r="M98" s="122">
        <f t="shared" si="107"/>
        <v>29902.887219823766</v>
      </c>
      <c r="N98" s="122">
        <f t="shared" si="107"/>
        <v>26748.602182539686</v>
      </c>
      <c r="O98" s="122">
        <f t="shared" si="107"/>
        <v>25696.642566844919</v>
      </c>
      <c r="P98" s="122">
        <f t="shared" si="107"/>
        <v>22679.127200704228</v>
      </c>
      <c r="Q98" s="122">
        <f t="shared" si="107"/>
        <v>21320.353391684901</v>
      </c>
      <c r="R98" s="122">
        <f t="shared" si="107"/>
        <v>23534.221309639364</v>
      </c>
      <c r="S98" s="122">
        <f t="shared" si="107"/>
        <v>24179.501990888544</v>
      </c>
      <c r="T98" s="122">
        <f t="shared" si="107"/>
        <v>27658.567905457938</v>
      </c>
      <c r="U98" s="122">
        <f t="shared" si="107"/>
        <v>28195.138455793112</v>
      </c>
      <c r="V98" s="122">
        <f t="shared" si="107"/>
        <v>30998.328954060013</v>
      </c>
      <c r="W98" s="122">
        <f t="shared" si="107"/>
        <v>30240.192281731473</v>
      </c>
      <c r="X98" s="122">
        <f t="shared" si="107"/>
        <v>29060.602481104699</v>
      </c>
      <c r="Y98" s="122">
        <f t="shared" si="107"/>
        <v>27204.792341678942</v>
      </c>
      <c r="Z98" s="122">
        <f t="shared" si="107"/>
        <v>24601.753091250586</v>
      </c>
      <c r="AA98" s="122">
        <f t="shared" si="107"/>
        <v>22115.399537058049</v>
      </c>
      <c r="AB98" s="122">
        <f t="shared" si="107"/>
        <v>20449.514427860697</v>
      </c>
      <c r="AC98" s="122">
        <f t="shared" si="107"/>
        <v>19625.455269445181</v>
      </c>
      <c r="AD98" s="122">
        <f t="shared" si="107"/>
        <v>30843.804886777722</v>
      </c>
      <c r="AE98" s="122">
        <f t="shared" si="107"/>
        <v>28988.394499449943</v>
      </c>
      <c r="AF98" s="122">
        <f t="shared" si="107"/>
        <v>28981.303877773189</v>
      </c>
      <c r="AG98" s="122">
        <f t="shared" si="107"/>
        <v>28753.778073401678</v>
      </c>
      <c r="AH98" s="122">
        <f t="shared" si="107"/>
        <v>16734.233672857998</v>
      </c>
      <c r="AI98" s="122">
        <f t="shared" si="107"/>
        <v>19021.649451553931</v>
      </c>
      <c r="AJ98" s="122">
        <f t="shared" si="107"/>
        <v>18554.018660446516</v>
      </c>
    </row>
    <row r="99" spans="2:36">
      <c r="B99" s="106" t="s">
        <v>332</v>
      </c>
      <c r="C99" s="102"/>
      <c r="D99" s="102"/>
      <c r="E99" s="102"/>
      <c r="F99" s="122">
        <f t="shared" ref="F99:AE99" si="108">+F67+F71</f>
        <v>286878</v>
      </c>
      <c r="G99" s="122">
        <f t="shared" si="108"/>
        <v>292432</v>
      </c>
      <c r="H99" s="122">
        <f t="shared" si="108"/>
        <v>279274</v>
      </c>
      <c r="I99" s="122">
        <f t="shared" si="108"/>
        <v>280746</v>
      </c>
      <c r="J99" s="122">
        <f t="shared" si="108"/>
        <v>275390</v>
      </c>
      <c r="K99" s="122">
        <f t="shared" si="108"/>
        <v>287063</v>
      </c>
      <c r="L99" s="122">
        <f t="shared" si="108"/>
        <v>285125</v>
      </c>
      <c r="M99" s="122">
        <f t="shared" si="108"/>
        <v>279919</v>
      </c>
      <c r="N99" s="122">
        <f t="shared" si="108"/>
        <v>276760</v>
      </c>
      <c r="O99" s="122">
        <f t="shared" si="108"/>
        <v>267722</v>
      </c>
      <c r="P99" s="122">
        <f t="shared" si="108"/>
        <v>260643</v>
      </c>
      <c r="Q99" s="122">
        <f t="shared" si="108"/>
        <v>277772</v>
      </c>
      <c r="R99" s="122">
        <f t="shared" si="108"/>
        <v>289758</v>
      </c>
      <c r="S99" s="122">
        <f t="shared" si="108"/>
        <v>290110</v>
      </c>
      <c r="T99" s="122">
        <f t="shared" si="108"/>
        <v>275834</v>
      </c>
      <c r="U99" s="122">
        <f t="shared" si="108"/>
        <v>262417</v>
      </c>
      <c r="V99" s="122">
        <f t="shared" si="108"/>
        <v>269290</v>
      </c>
      <c r="W99" s="122">
        <f t="shared" si="108"/>
        <v>281549</v>
      </c>
      <c r="X99" s="122">
        <f t="shared" si="108"/>
        <v>250457</v>
      </c>
      <c r="Y99" s="122">
        <f t="shared" si="108"/>
        <v>250811</v>
      </c>
      <c r="Z99" s="122">
        <f t="shared" si="108"/>
        <v>287294</v>
      </c>
      <c r="AA99" s="122">
        <f t="shared" si="108"/>
        <v>301073</v>
      </c>
      <c r="AB99" s="122">
        <f t="shared" si="108"/>
        <v>304523</v>
      </c>
      <c r="AC99" s="122">
        <f t="shared" si="108"/>
        <v>296576</v>
      </c>
      <c r="AD99" s="122">
        <f t="shared" si="108"/>
        <v>326166</v>
      </c>
      <c r="AE99" s="122">
        <f t="shared" si="108"/>
        <v>338107</v>
      </c>
      <c r="AF99" s="122">
        <f t="shared" ref="AF99:AI99" si="109">+AF67+AF71</f>
        <v>337280</v>
      </c>
      <c r="AG99" s="122">
        <f t="shared" si="109"/>
        <v>350296</v>
      </c>
      <c r="AH99" s="122">
        <f t="shared" si="109"/>
        <v>362603</v>
      </c>
      <c r="AI99" s="122">
        <f t="shared" si="109"/>
        <v>372074</v>
      </c>
      <c r="AJ99" s="122">
        <f t="shared" ref="AJ99" si="110">+AJ67+AJ71</f>
        <v>371037</v>
      </c>
    </row>
    <row r="100" spans="2:36">
      <c r="B100" s="108" t="s">
        <v>333</v>
      </c>
      <c r="C100" s="109"/>
      <c r="D100" s="109"/>
      <c r="E100" s="109"/>
      <c r="F100" s="131">
        <f t="shared" ref="F100:AE100" si="111">+F98/F99*100</f>
        <v>7.8456376051636108</v>
      </c>
      <c r="G100" s="131">
        <f t="shared" si="111"/>
        <v>7.0877941343473765</v>
      </c>
      <c r="H100" s="131">
        <f t="shared" si="111"/>
        <v>7.7496928295457996</v>
      </c>
      <c r="I100" s="131">
        <f t="shared" si="111"/>
        <v>8.2623888194364508</v>
      </c>
      <c r="J100" s="131">
        <f t="shared" si="111"/>
        <v>9.6589836879422784</v>
      </c>
      <c r="K100" s="131">
        <f t="shared" si="111"/>
        <v>10.222866972262869</v>
      </c>
      <c r="L100" s="131">
        <f t="shared" si="111"/>
        <v>10.497098636979493</v>
      </c>
      <c r="M100" s="131">
        <f t="shared" si="111"/>
        <v>10.682692928962938</v>
      </c>
      <c r="N100" s="131">
        <f t="shared" si="111"/>
        <v>9.6649090123354853</v>
      </c>
      <c r="O100" s="131">
        <f t="shared" si="111"/>
        <v>9.5982558649811818</v>
      </c>
      <c r="P100" s="131">
        <f t="shared" si="111"/>
        <v>8.7012224386245656</v>
      </c>
      <c r="Q100" s="131">
        <f t="shared" si="111"/>
        <v>7.6754868711334838</v>
      </c>
      <c r="R100" s="131">
        <f t="shared" si="111"/>
        <v>8.1220264184731263</v>
      </c>
      <c r="S100" s="131">
        <f t="shared" si="111"/>
        <v>8.3345979079964643</v>
      </c>
      <c r="T100" s="131">
        <f t="shared" si="111"/>
        <v>10.027251138531849</v>
      </c>
      <c r="U100" s="131">
        <f t="shared" si="111"/>
        <v>10.744402403728841</v>
      </c>
      <c r="V100" s="131">
        <f t="shared" si="111"/>
        <v>11.511132590909433</v>
      </c>
      <c r="W100" s="131">
        <f t="shared" si="111"/>
        <v>10.740649862628343</v>
      </c>
      <c r="X100" s="131">
        <f t="shared" si="111"/>
        <v>11.603030652409275</v>
      </c>
      <c r="Y100" s="131">
        <f t="shared" si="111"/>
        <v>10.846730144084168</v>
      </c>
      <c r="Z100" s="131">
        <f t="shared" si="111"/>
        <v>8.5632672771622751</v>
      </c>
      <c r="AA100" s="131">
        <f t="shared" si="111"/>
        <v>7.3455273428896142</v>
      </c>
      <c r="AB100" s="131">
        <f t="shared" si="111"/>
        <v>6.7152610567545619</v>
      </c>
      <c r="AC100" s="131">
        <f t="shared" si="111"/>
        <v>6.6173443803427041</v>
      </c>
      <c r="AD100" s="131">
        <f t="shared" si="111"/>
        <v>9.4564745825063685</v>
      </c>
      <c r="AE100" s="131">
        <f t="shared" si="111"/>
        <v>8.5737339065591502</v>
      </c>
      <c r="AF100" s="131">
        <f t="shared" ref="AF100:AI100" si="112">+AF98/AF99*100</f>
        <v>8.5926541383340815</v>
      </c>
      <c r="AG100" s="131">
        <f t="shared" si="112"/>
        <v>8.2084231830799315</v>
      </c>
      <c r="AH100" s="131">
        <f t="shared" si="112"/>
        <v>4.6150290187499818</v>
      </c>
      <c r="AI100" s="131">
        <f t="shared" si="112"/>
        <v>5.1123296579588819</v>
      </c>
      <c r="AJ100" s="131">
        <f t="shared" ref="AJ100" si="113">+AJ98/AJ99*100</f>
        <v>5.0005844863036613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H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H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H104" s="102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H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H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H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H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H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H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0C1A-B3D3-4771-9ADE-AE0618344047}">
  <dimension ref="B1:AJ175"/>
  <sheetViews>
    <sheetView workbookViewId="0">
      <pane xSplit="2" ySplit="5" topLeftCell="AB72" activePane="bottomRight" state="frozen"/>
      <selection pane="topRight" activeCell="C1" sqref="C1"/>
      <selection pane="bottomLeft" activeCell="A6" sqref="A6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34" width="10.1796875" bestFit="1" customWidth="1"/>
    <col min="36" max="36" width="10.1796875" bestFit="1" customWidth="1"/>
  </cols>
  <sheetData>
    <row r="1" spans="2:36">
      <c r="B1" s="101" t="s">
        <v>359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+'SKC cons-IS'!P9</f>
        <v>62399</v>
      </c>
      <c r="D6" s="148">
        <f>+'SKC cons-IS'!Q9</f>
        <v>59539</v>
      </c>
      <c r="E6" s="148">
        <f>+'SKC cons-IS'!R9</f>
        <v>68737</v>
      </c>
      <c r="F6" s="148">
        <f>+'SKC cons-IS'!S9</f>
        <v>63591</v>
      </c>
      <c r="G6" s="148">
        <f>+'SKC cons-IS'!T9</f>
        <v>67053</v>
      </c>
      <c r="H6" s="148">
        <f>+'SKC cons-IS'!U9</f>
        <v>67261</v>
      </c>
      <c r="I6" s="148">
        <f>+'SKC cons-IS'!V9</f>
        <v>58904</v>
      </c>
      <c r="J6" s="148">
        <f>+'SKC cons-IS'!W9</f>
        <v>74030</v>
      </c>
      <c r="K6" s="148">
        <f>+'SKC cons-IS'!X9</f>
        <v>65536</v>
      </c>
      <c r="L6" s="148">
        <f>+'SKC cons-IS'!Y9</f>
        <v>70138</v>
      </c>
      <c r="M6" s="148">
        <f>+'SKC cons-IS'!Z9</f>
        <v>66581</v>
      </c>
      <c r="N6" s="148">
        <f>+'SKC cons-IS'!AA9</f>
        <v>62061</v>
      </c>
      <c r="O6" s="148">
        <f>+'SKC cons-IS'!AB9</f>
        <v>52740</v>
      </c>
      <c r="P6" s="148">
        <f>+'SKC cons-IS'!AC9</f>
        <v>46913</v>
      </c>
      <c r="Q6" s="148">
        <f>+'SKC cons-IS'!AD9</f>
        <v>60436</v>
      </c>
      <c r="R6" s="148">
        <f>+'SKC cons-IS'!AE9</f>
        <v>79932</v>
      </c>
      <c r="S6" s="148">
        <f>+'SKC cons-IS'!AF9</f>
        <v>76045</v>
      </c>
      <c r="T6" s="148">
        <f>+'SKC cons-IS'!AG9</f>
        <v>79789</v>
      </c>
      <c r="U6" s="148">
        <f>+'SKC cons-IS'!AH9</f>
        <v>80945</v>
      </c>
      <c r="V6" s="148">
        <f>+'SKC cons-IS'!AI9</f>
        <v>74960</v>
      </c>
      <c r="W6" s="148">
        <f>+'SKC cons-IS'!AJ9</f>
        <v>79656</v>
      </c>
      <c r="X6" s="148">
        <f>+'SKC cons-IS'!AK9</f>
        <v>79450</v>
      </c>
      <c r="Y6" s="148">
        <f>+'SKC cons-IS'!AL9</f>
        <v>80745</v>
      </c>
      <c r="Z6" s="148">
        <f>+'SKC cons-IS'!AM9</f>
        <v>84891</v>
      </c>
      <c r="AA6" s="148">
        <f>+'SKC cons-IS'!AN9</f>
        <v>85845</v>
      </c>
      <c r="AB6" s="148">
        <f>+'SKC cons-IS'!AO9</f>
        <v>80357</v>
      </c>
      <c r="AC6" s="148">
        <f>+'SKC cons-IS'!AP9</f>
        <v>81311</v>
      </c>
      <c r="AD6" s="148">
        <f>+'SKC cons-IS'!AQ9</f>
        <v>74511</v>
      </c>
      <c r="AE6" s="148">
        <f>+'SKC cons-IS'!AR9</f>
        <v>66950</v>
      </c>
      <c r="AF6" s="148">
        <f>+'SKC cons-IS'!AS9</f>
        <v>73509</v>
      </c>
      <c r="AG6" s="148">
        <f>+'SKC cons-IS'!AT9</f>
        <v>67483</v>
      </c>
      <c r="AH6" s="148">
        <f>+'SKC cons-IS'!AU9</f>
        <v>78080</v>
      </c>
      <c r="AI6" s="148">
        <f>+'SKC cons-IS'!AV9</f>
        <v>79023</v>
      </c>
      <c r="AJ6" s="148">
        <f>+'SKC cons-IS'!AW9</f>
        <v>76382</v>
      </c>
    </row>
    <row r="7" spans="2:36">
      <c r="B7" s="106" t="s">
        <v>256</v>
      </c>
      <c r="C7" s="107">
        <f>-'SKC cons-IS'!P11</f>
        <v>48597</v>
      </c>
      <c r="D7" s="107">
        <f>-'SKC cons-IS'!Q11</f>
        <v>45125</v>
      </c>
      <c r="E7" s="107">
        <f>-'SKC cons-IS'!R11</f>
        <v>52769</v>
      </c>
      <c r="F7" s="107">
        <f>-'SKC cons-IS'!S11</f>
        <v>48095</v>
      </c>
      <c r="G7" s="107">
        <f>-'SKC cons-IS'!T11</f>
        <v>49745</v>
      </c>
      <c r="H7" s="107">
        <f>-'SKC cons-IS'!U11</f>
        <v>49488</v>
      </c>
      <c r="I7" s="107">
        <f>-'SKC cons-IS'!V11</f>
        <v>43078</v>
      </c>
      <c r="J7" s="107">
        <f>-'SKC cons-IS'!W11</f>
        <v>53525</v>
      </c>
      <c r="K7" s="107">
        <f>-'SKC cons-IS'!X11</f>
        <v>46425</v>
      </c>
      <c r="L7" s="107">
        <f>-'SKC cons-IS'!Y11</f>
        <v>48037</v>
      </c>
      <c r="M7" s="107">
        <f>-'SKC cons-IS'!Z11</f>
        <v>46030</v>
      </c>
      <c r="N7" s="107">
        <f>-'SKC cons-IS'!AA11</f>
        <v>41213</v>
      </c>
      <c r="O7" s="107">
        <f>-'SKC cons-IS'!AB11</f>
        <v>35449</v>
      </c>
      <c r="P7" s="107">
        <f>-'SKC cons-IS'!AC11</f>
        <v>35565</v>
      </c>
      <c r="Q7" s="107">
        <f>-'SKC cons-IS'!AD11</f>
        <v>43379</v>
      </c>
      <c r="R7" s="107">
        <f>-'SKC cons-IS'!AE11</f>
        <v>57306</v>
      </c>
      <c r="S7" s="107">
        <f>-'SKC cons-IS'!AF11</f>
        <v>50909</v>
      </c>
      <c r="T7" s="107">
        <f>-'SKC cons-IS'!AG11</f>
        <v>53677</v>
      </c>
      <c r="U7" s="107">
        <f>-'SKC cons-IS'!AH11</f>
        <v>54007</v>
      </c>
      <c r="V7" s="107">
        <f>-'SKC cons-IS'!AI11</f>
        <v>48256</v>
      </c>
      <c r="W7" s="107">
        <f>-'SKC cons-IS'!AJ11</f>
        <v>50907</v>
      </c>
      <c r="X7" s="107">
        <f>-'SKC cons-IS'!AK11</f>
        <v>50074</v>
      </c>
      <c r="Y7" s="107">
        <f>-'SKC cons-IS'!AL11</f>
        <v>52600</v>
      </c>
      <c r="Z7" s="107">
        <f>-'SKC cons-IS'!AM11</f>
        <v>63258</v>
      </c>
      <c r="AA7" s="107">
        <f>-'SKC cons-IS'!AN11</f>
        <v>57535</v>
      </c>
      <c r="AB7" s="107">
        <f>-'SKC cons-IS'!AO11</f>
        <v>45908</v>
      </c>
      <c r="AC7" s="107">
        <f>-'SKC cons-IS'!AP11</f>
        <v>52480</v>
      </c>
      <c r="AD7" s="107">
        <f>-'SKC cons-IS'!AQ11</f>
        <v>59919</v>
      </c>
      <c r="AE7" s="107">
        <f>-'SKC cons-IS'!AR11</f>
        <v>48216</v>
      </c>
      <c r="AF7" s="107">
        <f>-'SKC cons-IS'!AS11</f>
        <v>53039</v>
      </c>
      <c r="AG7" s="107">
        <f>-'SKC cons-IS'!AT11</f>
        <v>50458</v>
      </c>
      <c r="AH7" s="107">
        <f>-'SKC cons-IS'!AU11</f>
        <v>54810</v>
      </c>
      <c r="AI7" s="107">
        <f>-'SKC cons-IS'!AV11</f>
        <v>59916</v>
      </c>
      <c r="AJ7" s="107">
        <f>-'SKC cons-IS'!AW11</f>
        <v>54233</v>
      </c>
    </row>
    <row r="8" spans="2:36">
      <c r="B8" s="106" t="s">
        <v>257</v>
      </c>
      <c r="C8" s="107">
        <f t="shared" ref="C8:AE8" si="2">+C6-C7</f>
        <v>13802</v>
      </c>
      <c r="D8" s="107">
        <f t="shared" si="2"/>
        <v>14414</v>
      </c>
      <c r="E8" s="107">
        <f t="shared" si="2"/>
        <v>15968</v>
      </c>
      <c r="F8" s="107">
        <f t="shared" si="2"/>
        <v>15496</v>
      </c>
      <c r="G8" s="107">
        <f t="shared" si="2"/>
        <v>17308</v>
      </c>
      <c r="H8" s="107">
        <f t="shared" si="2"/>
        <v>17773</v>
      </c>
      <c r="I8" s="107">
        <f t="shared" si="2"/>
        <v>15826</v>
      </c>
      <c r="J8" s="107">
        <f t="shared" si="2"/>
        <v>20505</v>
      </c>
      <c r="K8" s="107">
        <f t="shared" si="2"/>
        <v>19111</v>
      </c>
      <c r="L8" s="107">
        <f t="shared" si="2"/>
        <v>22101</v>
      </c>
      <c r="M8" s="107">
        <f t="shared" si="2"/>
        <v>20551</v>
      </c>
      <c r="N8" s="107">
        <f t="shared" si="2"/>
        <v>20848</v>
      </c>
      <c r="O8" s="107">
        <f t="shared" si="2"/>
        <v>17291</v>
      </c>
      <c r="P8" s="107">
        <f t="shared" si="2"/>
        <v>11348</v>
      </c>
      <c r="Q8" s="107">
        <f t="shared" si="2"/>
        <v>17057</v>
      </c>
      <c r="R8" s="107">
        <f t="shared" si="2"/>
        <v>22626</v>
      </c>
      <c r="S8" s="107">
        <f t="shared" si="2"/>
        <v>25136</v>
      </c>
      <c r="T8" s="107">
        <f t="shared" si="2"/>
        <v>26112</v>
      </c>
      <c r="U8" s="107">
        <f t="shared" si="2"/>
        <v>26938</v>
      </c>
      <c r="V8" s="107">
        <f t="shared" si="2"/>
        <v>26704</v>
      </c>
      <c r="W8" s="107">
        <f t="shared" si="2"/>
        <v>28749</v>
      </c>
      <c r="X8" s="107">
        <f t="shared" si="2"/>
        <v>29376</v>
      </c>
      <c r="Y8" s="107">
        <f t="shared" si="2"/>
        <v>28145</v>
      </c>
      <c r="Z8" s="107">
        <f t="shared" si="2"/>
        <v>21633</v>
      </c>
      <c r="AA8" s="107">
        <f t="shared" si="2"/>
        <v>28310</v>
      </c>
      <c r="AB8" s="107">
        <f t="shared" si="2"/>
        <v>34449</v>
      </c>
      <c r="AC8" s="107">
        <f t="shared" si="2"/>
        <v>28831</v>
      </c>
      <c r="AD8" s="107">
        <f t="shared" si="2"/>
        <v>14592</v>
      </c>
      <c r="AE8" s="107">
        <f t="shared" si="2"/>
        <v>18734</v>
      </c>
      <c r="AF8" s="107">
        <f t="shared" ref="AF8:AI8" si="3">+AF6-AF7</f>
        <v>20470</v>
      </c>
      <c r="AG8" s="107">
        <f t="shared" si="3"/>
        <v>17025</v>
      </c>
      <c r="AH8" s="107">
        <f t="shared" si="3"/>
        <v>23270</v>
      </c>
      <c r="AI8" s="107">
        <f t="shared" si="3"/>
        <v>19107</v>
      </c>
      <c r="AJ8" s="107">
        <f t="shared" ref="AJ8" si="4">+AJ6-AJ7</f>
        <v>22149</v>
      </c>
    </row>
    <row r="9" spans="2:36">
      <c r="B9" s="106" t="s">
        <v>258</v>
      </c>
      <c r="C9" s="107">
        <f>-'SKC cons-IS'!P17-'SKC cons-IS'!P18</f>
        <v>15462</v>
      </c>
      <c r="D9" s="107">
        <f>-'SKC cons-IS'!Q17-'SKC cons-IS'!Q18</f>
        <v>16640</v>
      </c>
      <c r="E9" s="107">
        <f>-'SKC cons-IS'!R17-'SKC cons-IS'!R18</f>
        <v>15434</v>
      </c>
      <c r="F9" s="107">
        <f>-'SKC cons-IS'!S17-'SKC cons-IS'!S18</f>
        <v>15233</v>
      </c>
      <c r="G9" s="107">
        <f>-'SKC cons-IS'!T17-'SKC cons-IS'!T18</f>
        <v>15813</v>
      </c>
      <c r="H9" s="107">
        <f>-'SKC cons-IS'!U17-'SKC cons-IS'!U18</f>
        <v>15873</v>
      </c>
      <c r="I9" s="107">
        <f>-'SKC cons-IS'!V17-'SKC cons-IS'!V18</f>
        <v>15174</v>
      </c>
      <c r="J9" s="107">
        <f>-'SKC cons-IS'!W17-'SKC cons-IS'!W18</f>
        <v>15309</v>
      </c>
      <c r="K9" s="107">
        <f>-'SKC cons-IS'!X17-'SKC cons-IS'!X18</f>
        <v>15614</v>
      </c>
      <c r="L9" s="107">
        <f>-'SKC cons-IS'!Y17-'SKC cons-IS'!Y18</f>
        <v>16768</v>
      </c>
      <c r="M9" s="107">
        <f>-'SKC cons-IS'!Z17-'SKC cons-IS'!Z18</f>
        <v>16132</v>
      </c>
      <c r="N9" s="107">
        <f>-'SKC cons-IS'!AA17-'SKC cons-IS'!AA18</f>
        <v>15157</v>
      </c>
      <c r="O9" s="107">
        <f>-'SKC cons-IS'!AB17-'SKC cons-IS'!AB18</f>
        <v>13978</v>
      </c>
      <c r="P9" s="107">
        <f>-'SKC cons-IS'!AC17-'SKC cons-IS'!AC18</f>
        <v>11623</v>
      </c>
      <c r="Q9" s="107">
        <f>-'SKC cons-IS'!AD17-'SKC cons-IS'!AD18</f>
        <v>13646</v>
      </c>
      <c r="R9" s="107">
        <f>-'SKC cons-IS'!AE17-'SKC cons-IS'!AE18</f>
        <v>14928</v>
      </c>
      <c r="S9" s="107">
        <f>-'SKC cons-IS'!AF17-'SKC cons-IS'!AF18</f>
        <v>14743</v>
      </c>
      <c r="T9" s="107">
        <f>-'SKC cons-IS'!AG17-'SKC cons-IS'!AG18</f>
        <v>15729</v>
      </c>
      <c r="U9" s="107">
        <f>-'SKC cons-IS'!AH17-'SKC cons-IS'!AH18</f>
        <v>15746</v>
      </c>
      <c r="V9" s="107">
        <f>-'SKC cons-IS'!AI17-'SKC cons-IS'!AI18</f>
        <v>14863</v>
      </c>
      <c r="W9" s="107">
        <f>-'SKC cons-IS'!AJ17-'SKC cons-IS'!AJ18</f>
        <v>15651</v>
      </c>
      <c r="X9" s="107">
        <f>-'SKC cons-IS'!AK17-'SKC cons-IS'!AK18</f>
        <v>17023</v>
      </c>
      <c r="Y9" s="107">
        <f>-'SKC cons-IS'!AL17-'SKC cons-IS'!AL18</f>
        <v>17038</v>
      </c>
      <c r="Z9" s="107">
        <f>-'SKC cons-IS'!AM17-'SKC cons-IS'!AM18</f>
        <v>9630</v>
      </c>
      <c r="AA9" s="107">
        <f>-'SKC cons-IS'!AN17-'SKC cons-IS'!AN18</f>
        <v>16313</v>
      </c>
      <c r="AB9" s="107">
        <f>-'SKC cons-IS'!AO17-'SKC cons-IS'!AO18</f>
        <v>23712</v>
      </c>
      <c r="AC9" s="107">
        <f>-'SKC cons-IS'!AP17-'SKC cons-IS'!AP18</f>
        <v>20154</v>
      </c>
      <c r="AD9" s="107">
        <f>-'SKC cons-IS'!AQ17-'SKC cons-IS'!AQ18</f>
        <v>6140</v>
      </c>
      <c r="AE9" s="107">
        <f>-'SKC cons-IS'!AR17-'SKC cons-IS'!AR18</f>
        <v>14665</v>
      </c>
      <c r="AF9" s="107">
        <f>-'SKC cons-IS'!AS17-'SKC cons-IS'!AS18</f>
        <v>15294</v>
      </c>
      <c r="AG9" s="107">
        <f>-'SKC cons-IS'!AT17-'SKC cons-IS'!AT18</f>
        <v>15465</v>
      </c>
      <c r="AH9" s="107">
        <f>-'SKC cons-IS'!AU17-'SKC cons-IS'!AU18</f>
        <v>15174</v>
      </c>
      <c r="AI9" s="107">
        <f>-'SKC cons-IS'!AV17-'SKC cons-IS'!AV18</f>
        <v>14732</v>
      </c>
      <c r="AJ9" s="107">
        <f>-'SKC cons-IS'!AW17-'SKC cons-IS'!AW18</f>
        <v>15373</v>
      </c>
    </row>
    <row r="10" spans="2:36">
      <c r="B10" s="106" t="s">
        <v>259</v>
      </c>
      <c r="C10" s="107">
        <f>+'SKC cons-IS'!P19+'SKC cons-IS'!P10+'SKC cons-IS'!P33</f>
        <v>43</v>
      </c>
      <c r="D10" s="107">
        <f>+'SKC cons-IS'!Q19+'SKC cons-IS'!Q10+'SKC cons-IS'!Q33</f>
        <v>184</v>
      </c>
      <c r="E10" s="107">
        <f>+'SKC cons-IS'!R19+'SKC cons-IS'!R10+'SKC cons-IS'!R33</f>
        <v>16</v>
      </c>
      <c r="F10" s="107">
        <f>+'SKC cons-IS'!S19+'SKC cons-IS'!S10+'SKC cons-IS'!S33</f>
        <v>265</v>
      </c>
      <c r="G10" s="107">
        <f>+'SKC cons-IS'!T19+'SKC cons-IS'!T10+'SKC cons-IS'!T33</f>
        <v>60</v>
      </c>
      <c r="H10" s="107">
        <f>+'SKC cons-IS'!U19+'SKC cons-IS'!U10+'SKC cons-IS'!U33</f>
        <v>-7</v>
      </c>
      <c r="I10" s="107">
        <f>+'SKC cons-IS'!V19+'SKC cons-IS'!V10+'SKC cons-IS'!V33</f>
        <v>3696</v>
      </c>
      <c r="J10" s="107">
        <f>+'SKC cons-IS'!W19+'SKC cons-IS'!W10+'SKC cons-IS'!W33</f>
        <v>-23</v>
      </c>
      <c r="K10" s="107">
        <f>+'SKC cons-IS'!X19+'SKC cons-IS'!X10+'SKC cons-IS'!X33</f>
        <v>145</v>
      </c>
      <c r="L10" s="107">
        <f>+'SKC cons-IS'!Y19+'SKC cons-IS'!Y10+'SKC cons-IS'!Y33</f>
        <v>181</v>
      </c>
      <c r="M10" s="107">
        <f>+'SKC cons-IS'!Z19+'SKC cons-IS'!Z10+'SKC cons-IS'!Z33</f>
        <v>25</v>
      </c>
      <c r="N10" s="107">
        <f>+'SKC cons-IS'!AA19+'SKC cons-IS'!AA10+'SKC cons-IS'!AA33</f>
        <v>184</v>
      </c>
      <c r="O10" s="107">
        <f>+'SKC cons-IS'!AB19+'SKC cons-IS'!AB10+'SKC cons-IS'!AB33</f>
        <v>7</v>
      </c>
      <c r="P10" s="107">
        <f>+'SKC cons-IS'!AC19+'SKC cons-IS'!AC10+'SKC cons-IS'!AC33</f>
        <v>-64</v>
      </c>
      <c r="Q10" s="107">
        <f>+'SKC cons-IS'!AD19+'SKC cons-IS'!AD10+'SKC cons-IS'!AD33</f>
        <v>94</v>
      </c>
      <c r="R10" s="107">
        <f>+'SKC cons-IS'!AE19+'SKC cons-IS'!AE10+'SKC cons-IS'!AE33</f>
        <v>-308</v>
      </c>
      <c r="S10" s="107">
        <f>+'SKC cons-IS'!AF19+'SKC cons-IS'!AF10+'SKC cons-IS'!AF33</f>
        <v>-186</v>
      </c>
      <c r="T10" s="107">
        <f>+'SKC cons-IS'!AG19+'SKC cons-IS'!AG10+'SKC cons-IS'!AG33</f>
        <v>-27</v>
      </c>
      <c r="U10" s="107">
        <f>+'SKC cons-IS'!AH19+'SKC cons-IS'!AH10+'SKC cons-IS'!AH33</f>
        <v>-4</v>
      </c>
      <c r="V10" s="107">
        <f>+'SKC cons-IS'!AI19+'SKC cons-IS'!AI10+'SKC cons-IS'!AI33</f>
        <v>10534</v>
      </c>
      <c r="W10" s="107">
        <f>+'SKC cons-IS'!AJ19+'SKC cons-IS'!AJ10+'SKC cons-IS'!AJ33</f>
        <v>-118</v>
      </c>
      <c r="X10" s="107">
        <f>+'SKC cons-IS'!AK19+'SKC cons-IS'!AK10+'SKC cons-IS'!AK33</f>
        <v>-114</v>
      </c>
      <c r="Y10" s="107">
        <f>+'SKC cons-IS'!AL19+'SKC cons-IS'!AL10+'SKC cons-IS'!AL33</f>
        <v>-297</v>
      </c>
      <c r="Z10" s="107">
        <f>+'SKC cons-IS'!AM19+'SKC cons-IS'!AM10+'SKC cons-IS'!AM33</f>
        <v>-81</v>
      </c>
      <c r="AA10" s="107">
        <f>+'SKC cons-IS'!AN19+'SKC cons-IS'!AN10+'SKC cons-IS'!AN33</f>
        <v>-224</v>
      </c>
      <c r="AB10" s="107">
        <f>+'SKC cons-IS'!AO19+'SKC cons-IS'!AO10+'SKC cons-IS'!AO33</f>
        <v>64</v>
      </c>
      <c r="AC10" s="107">
        <f>+'SKC cons-IS'!AP19+'SKC cons-IS'!AP10+'SKC cons-IS'!AP33</f>
        <v>118</v>
      </c>
      <c r="AD10" s="107">
        <f>+'SKC cons-IS'!AQ19+'SKC cons-IS'!AQ10+'SKC cons-IS'!AQ33</f>
        <v>-148</v>
      </c>
      <c r="AE10" s="107">
        <f>+'SKC cons-IS'!AR19+'SKC cons-IS'!AR10+'SKC cons-IS'!AR33</f>
        <v>160</v>
      </c>
      <c r="AF10" s="107">
        <f>+'SKC cons-IS'!AS19+'SKC cons-IS'!AS10+'SKC cons-IS'!AS33</f>
        <v>224</v>
      </c>
      <c r="AG10" s="107">
        <f>+'SKC cons-IS'!AT19+'SKC cons-IS'!AT10+'SKC cons-IS'!AT33</f>
        <v>382</v>
      </c>
      <c r="AH10" s="107">
        <f>+'SKC cons-IS'!AU19+'SKC cons-IS'!AU10+'SKC cons-IS'!AU33</f>
        <v>-616</v>
      </c>
      <c r="AI10" s="107">
        <f>+'SKC cons-IS'!AV19+'SKC cons-IS'!AV10+'SKC cons-IS'!AV33</f>
        <v>121</v>
      </c>
      <c r="AJ10" s="107">
        <f>+'SKC cons-IS'!AW19+'SKC cons-IS'!AW10+'SKC cons-IS'!AW33</f>
        <v>113</v>
      </c>
    </row>
    <row r="11" spans="2:36">
      <c r="B11" s="106" t="s">
        <v>260</v>
      </c>
      <c r="C11" s="107">
        <f>+C8-C9+C10</f>
        <v>-1617</v>
      </c>
      <c r="D11" s="107">
        <f t="shared" ref="D11:AE11" si="5">+D8-D9+D10</f>
        <v>-2042</v>
      </c>
      <c r="E11" s="107">
        <f t="shared" si="5"/>
        <v>550</v>
      </c>
      <c r="F11" s="107">
        <f t="shared" si="5"/>
        <v>528</v>
      </c>
      <c r="G11" s="107">
        <f t="shared" si="5"/>
        <v>1555</v>
      </c>
      <c r="H11" s="107">
        <f t="shared" si="5"/>
        <v>1893</v>
      </c>
      <c r="I11" s="107">
        <f t="shared" si="5"/>
        <v>4348</v>
      </c>
      <c r="J11" s="107">
        <f t="shared" si="5"/>
        <v>5173</v>
      </c>
      <c r="K11" s="107">
        <f t="shared" si="5"/>
        <v>3642</v>
      </c>
      <c r="L11" s="107">
        <f t="shared" si="5"/>
        <v>5514</v>
      </c>
      <c r="M11" s="107">
        <f t="shared" si="5"/>
        <v>4444</v>
      </c>
      <c r="N11" s="107">
        <f t="shared" si="5"/>
        <v>5875</v>
      </c>
      <c r="O11" s="107">
        <f t="shared" si="5"/>
        <v>3320</v>
      </c>
      <c r="P11" s="107">
        <f t="shared" si="5"/>
        <v>-339</v>
      </c>
      <c r="Q11" s="107">
        <f t="shared" si="5"/>
        <v>3505</v>
      </c>
      <c r="R11" s="107">
        <f t="shared" si="5"/>
        <v>7390</v>
      </c>
      <c r="S11" s="107">
        <f t="shared" si="5"/>
        <v>10207</v>
      </c>
      <c r="T11" s="107">
        <f t="shared" si="5"/>
        <v>10356</v>
      </c>
      <c r="U11" s="107">
        <f t="shared" si="5"/>
        <v>11188</v>
      </c>
      <c r="V11" s="107">
        <f t="shared" si="5"/>
        <v>22375</v>
      </c>
      <c r="W11" s="107">
        <f t="shared" si="5"/>
        <v>12980</v>
      </c>
      <c r="X11" s="107">
        <f t="shared" si="5"/>
        <v>12239</v>
      </c>
      <c r="Y11" s="107">
        <f t="shared" si="5"/>
        <v>10810</v>
      </c>
      <c r="Z11" s="107">
        <f t="shared" si="5"/>
        <v>11922</v>
      </c>
      <c r="AA11" s="107">
        <f t="shared" si="5"/>
        <v>11773</v>
      </c>
      <c r="AB11" s="107">
        <f t="shared" si="5"/>
        <v>10801</v>
      </c>
      <c r="AC11" s="107">
        <f t="shared" si="5"/>
        <v>8795</v>
      </c>
      <c r="AD11" s="107">
        <f t="shared" si="5"/>
        <v>8304</v>
      </c>
      <c r="AE11" s="107">
        <f t="shared" si="5"/>
        <v>4229</v>
      </c>
      <c r="AF11" s="107">
        <f t="shared" ref="AF11:AI11" si="6">+AF8-AF9+AF10</f>
        <v>5400</v>
      </c>
      <c r="AG11" s="107">
        <f t="shared" si="6"/>
        <v>1942</v>
      </c>
      <c r="AH11" s="107">
        <f t="shared" si="6"/>
        <v>7480</v>
      </c>
      <c r="AI11" s="107">
        <f t="shared" si="6"/>
        <v>4496</v>
      </c>
      <c r="AJ11" s="107">
        <f t="shared" ref="AJ11" si="7">+AJ8-AJ9+AJ10</f>
        <v>6889</v>
      </c>
    </row>
    <row r="12" spans="2:36">
      <c r="B12" s="106" t="s">
        <v>261</v>
      </c>
      <c r="C12" s="143">
        <f>+'SKC cons-IS'!P47</f>
        <v>7045</v>
      </c>
      <c r="D12" s="143">
        <f>+'SKC cons-IS'!Q47</f>
        <v>6537</v>
      </c>
      <c r="E12" s="143">
        <f>+'SKC cons-IS'!R47</f>
        <v>6681</v>
      </c>
      <c r="F12" s="143">
        <f>+'SKC cons-IS'!S47</f>
        <v>6182</v>
      </c>
      <c r="G12" s="143">
        <f>+'SKC cons-IS'!T47</f>
        <v>6168</v>
      </c>
      <c r="H12" s="143">
        <f>+'SKC cons-IS'!U47</f>
        <v>5978</v>
      </c>
      <c r="I12" s="143">
        <f>+'SKC cons-IS'!V47</f>
        <v>5670</v>
      </c>
      <c r="J12" s="143">
        <f>+'SKC cons-IS'!W47</f>
        <v>5430</v>
      </c>
      <c r="K12" s="143">
        <f>+'SKC cons-IS'!X47</f>
        <v>6325</v>
      </c>
      <c r="L12" s="143">
        <f>+'SKC cons-IS'!Y47</f>
        <v>6270</v>
      </c>
      <c r="M12" s="143">
        <f>+'SKC cons-IS'!Z47</f>
        <v>6396</v>
      </c>
      <c r="N12" s="143">
        <f>+'SKC cons-IS'!AA47</f>
        <v>6918</v>
      </c>
      <c r="O12" s="143">
        <f>+'SKC cons-IS'!AB47</f>
        <v>5228</v>
      </c>
      <c r="P12" s="143">
        <f>+'SKC cons-IS'!AC47</f>
        <v>4974</v>
      </c>
      <c r="Q12" s="143">
        <f>+'SKC cons-IS'!AD47</f>
        <v>5109</v>
      </c>
      <c r="R12" s="143">
        <f>+'SKC cons-IS'!AE47</f>
        <v>5132</v>
      </c>
      <c r="S12" s="143">
        <f>+'SKC cons-IS'!AF47</f>
        <v>5262</v>
      </c>
      <c r="T12" s="143">
        <f>+'SKC cons-IS'!AG47</f>
        <v>5492</v>
      </c>
      <c r="U12" s="143">
        <f>+'SKC cons-IS'!AH47</f>
        <v>5426</v>
      </c>
      <c r="V12" s="143">
        <f>+'SKC cons-IS'!AI47</f>
        <v>5408</v>
      </c>
      <c r="W12" s="143">
        <f>+'SKC cons-IS'!AJ47</f>
        <v>5504</v>
      </c>
      <c r="X12" s="143">
        <f>+'SKC cons-IS'!AK47</f>
        <v>5769</v>
      </c>
      <c r="Y12" s="143">
        <f>+'SKC cons-IS'!AL47</f>
        <v>5822</v>
      </c>
      <c r="Z12" s="143">
        <f>+'SKC cons-IS'!AM47</f>
        <v>6289</v>
      </c>
      <c r="AA12" s="143">
        <f>+'SKC cons-IS'!AN47</f>
        <v>6932</v>
      </c>
      <c r="AB12" s="143">
        <f>+'SKC cons-IS'!AO47</f>
        <v>7709</v>
      </c>
      <c r="AC12" s="143">
        <f>+'SKC cons-IS'!AP47</f>
        <v>8166</v>
      </c>
      <c r="AD12" s="143">
        <f>+'SKC cons-IS'!AQ47</f>
        <v>7847</v>
      </c>
      <c r="AE12" s="143">
        <f>+'SKC cons-IS'!AR47</f>
        <v>7440</v>
      </c>
      <c r="AF12" s="143">
        <f>+'SKC cons-IS'!AS47</f>
        <v>7571</v>
      </c>
      <c r="AG12" s="143">
        <f>+'SKC cons-IS'!AT47</f>
        <v>7351</v>
      </c>
      <c r="AH12" s="143">
        <f>+'SKC cons-IS'!AU47</f>
        <v>6954</v>
      </c>
      <c r="AI12" s="143">
        <f>+'SKC cons-IS'!AV47</f>
        <v>6994</v>
      </c>
      <c r="AJ12" s="143">
        <f>+'SKC cons-IS'!AW47</f>
        <v>7216</v>
      </c>
    </row>
    <row r="13" spans="2:36" s="152" customFormat="1">
      <c r="B13" s="150" t="s">
        <v>120</v>
      </c>
      <c r="C13" s="151">
        <f>+C11+C12</f>
        <v>5428</v>
      </c>
      <c r="D13" s="151">
        <f t="shared" ref="D13:AD13" si="8">+D11+D12</f>
        <v>4495</v>
      </c>
      <c r="E13" s="151">
        <f t="shared" si="8"/>
        <v>7231</v>
      </c>
      <c r="F13" s="151">
        <f t="shared" si="8"/>
        <v>6710</v>
      </c>
      <c r="G13" s="151">
        <f t="shared" si="8"/>
        <v>7723</v>
      </c>
      <c r="H13" s="151">
        <f t="shared" si="8"/>
        <v>7871</v>
      </c>
      <c r="I13" s="151">
        <f t="shared" si="8"/>
        <v>10018</v>
      </c>
      <c r="J13" s="151">
        <f t="shared" si="8"/>
        <v>10603</v>
      </c>
      <c r="K13" s="151">
        <f t="shared" si="8"/>
        <v>9967</v>
      </c>
      <c r="L13" s="151">
        <f t="shared" si="8"/>
        <v>11784</v>
      </c>
      <c r="M13" s="151">
        <f t="shared" si="8"/>
        <v>10840</v>
      </c>
      <c r="N13" s="151">
        <f t="shared" si="8"/>
        <v>12793</v>
      </c>
      <c r="O13" s="151">
        <f t="shared" si="8"/>
        <v>8548</v>
      </c>
      <c r="P13" s="151">
        <f t="shared" si="8"/>
        <v>4635</v>
      </c>
      <c r="Q13" s="151">
        <f t="shared" si="8"/>
        <v>8614</v>
      </c>
      <c r="R13" s="151">
        <f t="shared" si="8"/>
        <v>12522</v>
      </c>
      <c r="S13" s="151">
        <f t="shared" si="8"/>
        <v>15469</v>
      </c>
      <c r="T13" s="151">
        <f t="shared" si="8"/>
        <v>15848</v>
      </c>
      <c r="U13" s="151">
        <f t="shared" si="8"/>
        <v>16614</v>
      </c>
      <c r="V13" s="151">
        <f t="shared" si="8"/>
        <v>27783</v>
      </c>
      <c r="W13" s="151">
        <f t="shared" si="8"/>
        <v>18484</v>
      </c>
      <c r="X13" s="151">
        <f t="shared" si="8"/>
        <v>18008</v>
      </c>
      <c r="Y13" s="151">
        <f t="shared" si="8"/>
        <v>16632</v>
      </c>
      <c r="Z13" s="151">
        <f t="shared" si="8"/>
        <v>18211</v>
      </c>
      <c r="AA13" s="151">
        <f t="shared" si="8"/>
        <v>18705</v>
      </c>
      <c r="AB13" s="151">
        <f t="shared" si="8"/>
        <v>18510</v>
      </c>
      <c r="AC13" s="151">
        <f t="shared" si="8"/>
        <v>16961</v>
      </c>
      <c r="AD13" s="151">
        <f t="shared" si="8"/>
        <v>16151</v>
      </c>
      <c r="AE13" s="151">
        <f>+AE11+AE12</f>
        <v>11669</v>
      </c>
      <c r="AF13" s="151">
        <f>+AF11+AF12</f>
        <v>12971</v>
      </c>
      <c r="AG13" s="151">
        <f>+AG11+AG12</f>
        <v>9293</v>
      </c>
      <c r="AH13" s="151">
        <f t="shared" ref="AH13" si="9">+AH11+AH12</f>
        <v>14434</v>
      </c>
      <c r="AI13" s="151">
        <f>+AI11+AI12</f>
        <v>11490</v>
      </c>
      <c r="AJ13" s="151">
        <f>+AJ11+AJ12</f>
        <v>14105</v>
      </c>
    </row>
    <row r="14" spans="2:36">
      <c r="B14" s="106" t="s">
        <v>262</v>
      </c>
      <c r="C14" s="107">
        <f>+'SKC cons-IS'!P27</f>
        <v>60</v>
      </c>
      <c r="D14" s="107">
        <f>+'SKC cons-IS'!Q27</f>
        <v>70</v>
      </c>
      <c r="E14" s="107">
        <f>+'SKC cons-IS'!R27</f>
        <v>59</v>
      </c>
      <c r="F14" s="107">
        <f>+'SKC cons-IS'!S27</f>
        <v>110</v>
      </c>
      <c r="G14" s="107">
        <f>+'SKC cons-IS'!T27</f>
        <v>72</v>
      </c>
      <c r="H14" s="107">
        <f>+'SKC cons-IS'!U27</f>
        <v>54</v>
      </c>
      <c r="I14" s="107">
        <f>+'SKC cons-IS'!V27</f>
        <v>90</v>
      </c>
      <c r="J14" s="107">
        <f>+'SKC cons-IS'!W27</f>
        <v>93</v>
      </c>
      <c r="K14" s="107">
        <f>+'SKC cons-IS'!X27</f>
        <v>102</v>
      </c>
      <c r="L14" s="107">
        <f>+'SKC cons-IS'!Y27</f>
        <v>90</v>
      </c>
      <c r="M14" s="107">
        <f>+'SKC cons-IS'!Z27</f>
        <v>103</v>
      </c>
      <c r="N14" s="107">
        <f>+'SKC cons-IS'!AA27</f>
        <v>35</v>
      </c>
      <c r="O14" s="107">
        <f>+'SKC cons-IS'!AB27</f>
        <v>91</v>
      </c>
      <c r="P14" s="107">
        <f>+'SKC cons-IS'!AC27</f>
        <v>49</v>
      </c>
      <c r="Q14" s="107">
        <f>+'SKC cons-IS'!AD27</f>
        <v>64</v>
      </c>
      <c r="R14" s="107">
        <f>+'SKC cons-IS'!AE27</f>
        <v>65</v>
      </c>
      <c r="S14" s="107">
        <f>+'SKC cons-IS'!AF27</f>
        <v>35</v>
      </c>
      <c r="T14" s="107">
        <f>+'SKC cons-IS'!AG27</f>
        <v>111</v>
      </c>
      <c r="U14" s="107">
        <f>+'SKC cons-IS'!AH27</f>
        <v>132</v>
      </c>
      <c r="V14" s="107">
        <f>+'SKC cons-IS'!AI27</f>
        <v>98</v>
      </c>
      <c r="W14" s="107">
        <f>+'SKC cons-IS'!AJ27</f>
        <v>82</v>
      </c>
      <c r="X14" s="107">
        <f>+'SKC cons-IS'!AK27</f>
        <v>162</v>
      </c>
      <c r="Y14" s="107">
        <f>+'SKC cons-IS'!AL27</f>
        <v>103</v>
      </c>
      <c r="Z14" s="107">
        <f>+'SKC cons-IS'!AM27</f>
        <v>125</v>
      </c>
      <c r="AA14" s="107">
        <f>+'SKC cons-IS'!AN27</f>
        <v>97</v>
      </c>
      <c r="AB14" s="107">
        <f>+'SKC cons-IS'!AO27</f>
        <v>162</v>
      </c>
      <c r="AC14" s="107">
        <f>+'SKC cons-IS'!AP27</f>
        <v>106</v>
      </c>
      <c r="AD14" s="107">
        <f>+'SKC cons-IS'!AQ27</f>
        <v>173</v>
      </c>
      <c r="AE14" s="107">
        <f>+'SKC cons-IS'!AR27</f>
        <v>95</v>
      </c>
      <c r="AF14" s="107">
        <f>+'SKC cons-IS'!AS27</f>
        <v>136</v>
      </c>
      <c r="AG14" s="107">
        <f>+'SKC cons-IS'!AT27</f>
        <v>112</v>
      </c>
      <c r="AH14" s="107">
        <f>+'SKC cons-IS'!AU27</f>
        <v>141</v>
      </c>
      <c r="AI14" s="107">
        <f>+'SKC cons-IS'!AV27</f>
        <v>131</v>
      </c>
      <c r="AJ14" s="107">
        <f>+'SKC cons-IS'!AW27</f>
        <v>104</v>
      </c>
    </row>
    <row r="15" spans="2:36">
      <c r="B15" s="106" t="s">
        <v>263</v>
      </c>
      <c r="C15" s="107">
        <f>-'SKC cons-IS'!P26</f>
        <v>2156</v>
      </c>
      <c r="D15" s="107">
        <f>-'SKC cons-IS'!Q26</f>
        <v>2052</v>
      </c>
      <c r="E15" s="107">
        <f>-'SKC cons-IS'!R26</f>
        <v>1927</v>
      </c>
      <c r="F15" s="107">
        <f>-'SKC cons-IS'!S26</f>
        <v>1872</v>
      </c>
      <c r="G15" s="107">
        <f>-'SKC cons-IS'!T26</f>
        <v>2002</v>
      </c>
      <c r="H15" s="107">
        <f>-'SKC cons-IS'!U26</f>
        <v>2250</v>
      </c>
      <c r="I15" s="107">
        <f>-'SKC cons-IS'!V26</f>
        <v>2261</v>
      </c>
      <c r="J15" s="107">
        <f>-'SKC cons-IS'!W26</f>
        <v>2454</v>
      </c>
      <c r="K15" s="107">
        <f>-'SKC cons-IS'!X26</f>
        <v>2860</v>
      </c>
      <c r="L15" s="107">
        <f>-'SKC cons-IS'!Y26</f>
        <v>2876</v>
      </c>
      <c r="M15" s="107">
        <f>-'SKC cons-IS'!Z26</f>
        <v>2804</v>
      </c>
      <c r="N15" s="107">
        <f>-'SKC cons-IS'!AA26</f>
        <v>2869</v>
      </c>
      <c r="O15" s="107">
        <f>-'SKC cons-IS'!AB26</f>
        <v>2739</v>
      </c>
      <c r="P15" s="107">
        <f>-'SKC cons-IS'!AC26</f>
        <v>2215</v>
      </c>
      <c r="Q15" s="107">
        <f>-'SKC cons-IS'!AD26</f>
        <v>2398</v>
      </c>
      <c r="R15" s="107">
        <f>-'SKC cons-IS'!AE26</f>
        <v>2133</v>
      </c>
      <c r="S15" s="107">
        <f>-'SKC cons-IS'!AF26</f>
        <v>2061</v>
      </c>
      <c r="T15" s="107">
        <f>-'SKC cons-IS'!AG26</f>
        <v>1966</v>
      </c>
      <c r="U15" s="107">
        <f>-'SKC cons-IS'!AH26</f>
        <v>1718</v>
      </c>
      <c r="V15" s="107">
        <f>-'SKC cons-IS'!AI26</f>
        <v>1511</v>
      </c>
      <c r="W15" s="107">
        <f>-'SKC cons-IS'!AJ26</f>
        <v>1555</v>
      </c>
      <c r="X15" s="107">
        <f>-'SKC cons-IS'!AK26</f>
        <v>1917</v>
      </c>
      <c r="Y15" s="107">
        <f>-'SKC cons-IS'!AL26</f>
        <v>2492</v>
      </c>
      <c r="Z15" s="107">
        <f>-'SKC cons-IS'!AM26</f>
        <v>3382</v>
      </c>
      <c r="AA15" s="107">
        <f>-'SKC cons-IS'!AN26</f>
        <v>3691</v>
      </c>
      <c r="AB15" s="107">
        <f>-'SKC cons-IS'!AO26</f>
        <v>4627</v>
      </c>
      <c r="AC15" s="107">
        <f>-'SKC cons-IS'!AP26</f>
        <v>5233</v>
      </c>
      <c r="AD15" s="107">
        <f>-'SKC cons-IS'!AQ26</f>
        <v>5272</v>
      </c>
      <c r="AE15" s="107">
        <f>-'SKC cons-IS'!AR26</f>
        <v>4974</v>
      </c>
      <c r="AF15" s="107">
        <f>-'SKC cons-IS'!AS26</f>
        <v>4174</v>
      </c>
      <c r="AG15" s="107">
        <f>-'SKC cons-IS'!AT26</f>
        <v>4017</v>
      </c>
      <c r="AH15" s="107">
        <f>-'SKC cons-IS'!AU26</f>
        <v>3601</v>
      </c>
      <c r="AI15" s="107">
        <f>-'SKC cons-IS'!AV26</f>
        <v>3081</v>
      </c>
      <c r="AJ15" s="107">
        <f>-'SKC cons-IS'!AW26</f>
        <v>3809</v>
      </c>
    </row>
    <row r="16" spans="2:36">
      <c r="B16" s="106" t="s">
        <v>264</v>
      </c>
      <c r="C16" s="107">
        <f>+'SKC cons-IS'!P29</f>
        <v>0</v>
      </c>
      <c r="D16" s="107">
        <f>+'SKC cons-IS'!Q29</f>
        <v>0</v>
      </c>
      <c r="E16" s="107">
        <f>+'SKC cons-IS'!R29</f>
        <v>0</v>
      </c>
      <c r="F16" s="107">
        <f>+'SKC cons-IS'!S29</f>
        <v>0</v>
      </c>
      <c r="G16" s="107">
        <f>+'SKC cons-IS'!T29</f>
        <v>0</v>
      </c>
      <c r="H16" s="107">
        <f>+'SKC cons-IS'!U29</f>
        <v>0</v>
      </c>
      <c r="I16" s="107">
        <f>+'SKC cons-IS'!V29</f>
        <v>0</v>
      </c>
      <c r="J16" s="107">
        <f>+'SKC cons-IS'!W29</f>
        <v>0</v>
      </c>
      <c r="K16" s="107">
        <f>+'SKC cons-IS'!X29</f>
        <v>0</v>
      </c>
      <c r="L16" s="107">
        <f>+'SKC cons-IS'!Y29</f>
        <v>0</v>
      </c>
      <c r="M16" s="107">
        <f>+'SKC cons-IS'!Z29</f>
        <v>0</v>
      </c>
      <c r="N16" s="107">
        <f>+'SKC cons-IS'!AA29</f>
        <v>0</v>
      </c>
      <c r="O16" s="107">
        <f>+'SKC cons-IS'!AB29</f>
        <v>0</v>
      </c>
      <c r="P16" s="107">
        <f>+'SKC cons-IS'!AC29</f>
        <v>0</v>
      </c>
      <c r="Q16" s="107">
        <f>+'SKC cons-IS'!AD29</f>
        <v>0</v>
      </c>
      <c r="R16" s="107">
        <f>+'SKC cons-IS'!AE29</f>
        <v>0</v>
      </c>
      <c r="S16" s="107">
        <f>+'SKC cons-IS'!AF29</f>
        <v>0</v>
      </c>
      <c r="T16" s="107">
        <f>+'SKC cons-IS'!AG29</f>
        <v>0</v>
      </c>
      <c r="U16" s="107">
        <f>+'SKC cons-IS'!AH29</f>
        <v>0</v>
      </c>
      <c r="V16" s="107">
        <f>+'SKC cons-IS'!AI29</f>
        <v>0</v>
      </c>
      <c r="W16" s="107">
        <f>+'SKC cons-IS'!AJ29</f>
        <v>0</v>
      </c>
      <c r="X16" s="107">
        <f>+'SKC cons-IS'!AK29</f>
        <v>0</v>
      </c>
      <c r="Y16" s="107">
        <f>+'SKC cons-IS'!AL29</f>
        <v>0</v>
      </c>
      <c r="Z16" s="107">
        <f>+'SKC cons-IS'!AM29</f>
        <v>0</v>
      </c>
      <c r="AA16" s="107">
        <f>+'SKC cons-IS'!AN29</f>
        <v>0</v>
      </c>
      <c r="AB16" s="107">
        <f>+'SKC cons-IS'!AO29</f>
        <v>0</v>
      </c>
      <c r="AC16" s="107">
        <f>+'SKC cons-IS'!AP29</f>
        <v>0</v>
      </c>
      <c r="AD16" s="107">
        <f>+'SKC cons-IS'!AQ29</f>
        <v>0</v>
      </c>
      <c r="AE16" s="107">
        <f>+'SKC cons-IS'!AR29</f>
        <v>0</v>
      </c>
      <c r="AF16" s="107">
        <f>+'SKC cons-IS'!AS29</f>
        <v>0</v>
      </c>
      <c r="AG16" s="107">
        <f>+'SKC cons-IS'!AT29</f>
        <v>0</v>
      </c>
      <c r="AH16" s="107">
        <f>+'SKC cons-IS'!AU29</f>
        <v>0</v>
      </c>
      <c r="AI16" s="107">
        <f>+'SKC cons-IS'!AV29</f>
        <v>0</v>
      </c>
      <c r="AJ16" s="107">
        <f>+'SKC cons-IS'!AW29</f>
        <v>0</v>
      </c>
    </row>
    <row r="17" spans="2:36">
      <c r="B17" s="106" t="s">
        <v>265</v>
      </c>
      <c r="C17" s="107">
        <f>+'SKC cons-IS'!P31</f>
        <v>-303</v>
      </c>
      <c r="D17" s="107">
        <f>+'SKC cons-IS'!Q31</f>
        <v>-226</v>
      </c>
      <c r="E17" s="107">
        <f>+'SKC cons-IS'!R31</f>
        <v>-113</v>
      </c>
      <c r="F17" s="107">
        <f>+'SKC cons-IS'!S31</f>
        <v>-225</v>
      </c>
      <c r="G17" s="107">
        <f>+'SKC cons-IS'!T31</f>
        <v>-118</v>
      </c>
      <c r="H17" s="107">
        <f>+'SKC cons-IS'!U31</f>
        <v>-380</v>
      </c>
      <c r="I17" s="107">
        <f>+'SKC cons-IS'!V31</f>
        <v>-5</v>
      </c>
      <c r="J17" s="107">
        <f>+'SKC cons-IS'!W31</f>
        <v>-375</v>
      </c>
      <c r="K17" s="107">
        <f>+'SKC cons-IS'!X31</f>
        <v>-40</v>
      </c>
      <c r="L17" s="107">
        <f>+'SKC cons-IS'!Y31</f>
        <v>-275</v>
      </c>
      <c r="M17" s="107">
        <f>+'SKC cons-IS'!Z31</f>
        <v>-104</v>
      </c>
      <c r="N17" s="107">
        <f>+'SKC cons-IS'!AA31</f>
        <v>-277</v>
      </c>
      <c r="O17" s="107">
        <f>+'SKC cons-IS'!AB31</f>
        <v>0</v>
      </c>
      <c r="P17" s="107">
        <f>+'SKC cons-IS'!AC31</f>
        <v>-415</v>
      </c>
      <c r="Q17" s="107">
        <f>+'SKC cons-IS'!AD31</f>
        <v>-18</v>
      </c>
      <c r="R17" s="107">
        <f>+'SKC cons-IS'!AE31</f>
        <v>4</v>
      </c>
      <c r="S17" s="107">
        <f>+'SKC cons-IS'!AF31</f>
        <v>-178</v>
      </c>
      <c r="T17" s="107">
        <f>+'SKC cons-IS'!AG31</f>
        <v>-197</v>
      </c>
      <c r="U17" s="107">
        <f>+'SKC cons-IS'!AH31</f>
        <v>-351</v>
      </c>
      <c r="V17" s="107">
        <f>+'SKC cons-IS'!AI31</f>
        <v>-529</v>
      </c>
      <c r="W17" s="107">
        <f>+'SKC cons-IS'!AJ31</f>
        <v>-228</v>
      </c>
      <c r="X17" s="107">
        <f>+'SKC cons-IS'!AK31</f>
        <v>-629</v>
      </c>
      <c r="Y17" s="107">
        <f>+'SKC cons-IS'!AL31</f>
        <v>-322</v>
      </c>
      <c r="Z17" s="107">
        <f>+'SKC cons-IS'!AM31</f>
        <v>-444</v>
      </c>
      <c r="AA17" s="107">
        <f>+'SKC cons-IS'!AN31</f>
        <v>-177</v>
      </c>
      <c r="AB17" s="107">
        <f>+'SKC cons-IS'!AO31</f>
        <v>-423</v>
      </c>
      <c r="AC17" s="107">
        <f>+'SKC cons-IS'!AP31</f>
        <v>-545</v>
      </c>
      <c r="AD17" s="107">
        <f>+'SKC cons-IS'!AQ31</f>
        <v>21</v>
      </c>
      <c r="AE17" s="107">
        <f>+'SKC cons-IS'!AR31</f>
        <v>-127</v>
      </c>
      <c r="AF17" s="107">
        <f>+'SKC cons-IS'!AS31</f>
        <v>-225</v>
      </c>
      <c r="AG17" s="107">
        <f>+'SKC cons-IS'!AT31</f>
        <v>-46</v>
      </c>
      <c r="AH17" s="107">
        <f>+'SKC cons-IS'!AU31</f>
        <v>-236</v>
      </c>
      <c r="AI17" s="107">
        <f>+'SKC cons-IS'!AV31</f>
        <v>-145</v>
      </c>
      <c r="AJ17" s="107">
        <f>+'SKC cons-IS'!AW31</f>
        <v>-188</v>
      </c>
    </row>
    <row r="18" spans="2:36">
      <c r="B18" s="106" t="s">
        <v>351</v>
      </c>
      <c r="C18" s="107">
        <f>+'SKC cons-IS'!P32</f>
        <v>0</v>
      </c>
      <c r="D18" s="107">
        <f>+'SKC cons-IS'!Q32</f>
        <v>0</v>
      </c>
      <c r="E18" s="107">
        <f>+'SKC cons-IS'!R32</f>
        <v>0</v>
      </c>
      <c r="F18" s="107">
        <f>+'SKC cons-IS'!S32</f>
        <v>0</v>
      </c>
      <c r="G18" s="107">
        <f>+'SKC cons-IS'!T32</f>
        <v>0</v>
      </c>
      <c r="H18" s="107">
        <f>+'SKC cons-IS'!U32</f>
        <v>0</v>
      </c>
      <c r="I18" s="107">
        <f>+'SKC cons-IS'!V32</f>
        <v>0</v>
      </c>
      <c r="J18" s="107">
        <f>+'SKC cons-IS'!W32</f>
        <v>0</v>
      </c>
      <c r="K18" s="107">
        <f>+'SKC cons-IS'!X32</f>
        <v>0</v>
      </c>
      <c r="L18" s="107">
        <f>+'SKC cons-IS'!Y32</f>
        <v>0</v>
      </c>
      <c r="M18" s="107">
        <f>+'SKC cons-IS'!Z32</f>
        <v>0</v>
      </c>
      <c r="N18" s="107">
        <f>+'SKC cons-IS'!AA32</f>
        <v>0</v>
      </c>
      <c r="O18" s="107">
        <f>+'SKC cons-IS'!AB32</f>
        <v>-312</v>
      </c>
      <c r="P18" s="107">
        <f>+'SKC cons-IS'!AC32</f>
        <v>312</v>
      </c>
      <c r="Q18" s="107">
        <f>+'SKC cons-IS'!AD32</f>
        <v>0</v>
      </c>
      <c r="R18" s="107">
        <f>+'SKC cons-IS'!AE32</f>
        <v>0</v>
      </c>
      <c r="S18" s="107">
        <f>+'SKC cons-IS'!AF32</f>
        <v>0</v>
      </c>
      <c r="T18" s="107">
        <f>+'SKC cons-IS'!AG32</f>
        <v>0</v>
      </c>
      <c r="U18" s="107">
        <f>+'SKC cons-IS'!AH32</f>
        <v>0</v>
      </c>
      <c r="V18" s="107">
        <f>+'SKC cons-IS'!AI32</f>
        <v>0</v>
      </c>
      <c r="W18" s="107">
        <f>+'SKC cons-IS'!AJ32</f>
        <v>0</v>
      </c>
      <c r="X18" s="107">
        <f>+'SKC cons-IS'!AK32</f>
        <v>0</v>
      </c>
      <c r="Y18" s="107">
        <f>+'SKC cons-IS'!AL32</f>
        <v>0</v>
      </c>
      <c r="Z18" s="107">
        <f>+'SKC cons-IS'!AM32</f>
        <v>0</v>
      </c>
      <c r="AA18" s="107">
        <f>+'SKC cons-IS'!AN32</f>
        <v>0</v>
      </c>
      <c r="AB18" s="107">
        <f>+'SKC cons-IS'!AO32</f>
        <v>0</v>
      </c>
      <c r="AC18" s="107">
        <f>+'SKC cons-IS'!AP32</f>
        <v>0</v>
      </c>
      <c r="AD18" s="107">
        <f>+'SKC cons-IS'!AQ32</f>
        <v>0</v>
      </c>
      <c r="AE18" s="107">
        <f>+'SKC cons-IS'!AR32</f>
        <v>0</v>
      </c>
      <c r="AF18" s="107">
        <f>+'SKC cons-IS'!AS32</f>
        <v>-1</v>
      </c>
      <c r="AG18" s="107">
        <f>+'SKC cons-IS'!AT32</f>
        <v>3</v>
      </c>
      <c r="AH18" s="107">
        <f>+'SKC cons-IS'!AU32</f>
        <v>6</v>
      </c>
      <c r="AI18" s="107">
        <f>+'SKC cons-IS'!AV32</f>
        <v>16</v>
      </c>
      <c r="AJ18" s="107">
        <f>+'SKC cons-IS'!AW32</f>
        <v>25</v>
      </c>
    </row>
    <row r="19" spans="2:36" ht="29">
      <c r="B19" s="106" t="s">
        <v>353</v>
      </c>
      <c r="C19" s="107">
        <f>+C20-C11-C14+C15-C16-C17-C18</f>
        <v>0</v>
      </c>
      <c r="D19" s="107">
        <f t="shared" ref="D19:AE19" si="10">+D20-D11-D14+D15-D16-D17-D18</f>
        <v>0</v>
      </c>
      <c r="E19" s="107">
        <f t="shared" si="10"/>
        <v>0</v>
      </c>
      <c r="F19" s="107">
        <f t="shared" si="10"/>
        <v>0</v>
      </c>
      <c r="G19" s="107">
        <f t="shared" si="10"/>
        <v>0</v>
      </c>
      <c r="H19" s="107">
        <f t="shared" si="10"/>
        <v>0</v>
      </c>
      <c r="I19" s="107">
        <f t="shared" si="10"/>
        <v>0</v>
      </c>
      <c r="J19" s="107">
        <f t="shared" si="10"/>
        <v>-1404</v>
      </c>
      <c r="K19" s="107">
        <f t="shared" si="10"/>
        <v>0</v>
      </c>
      <c r="L19" s="107">
        <f t="shared" si="10"/>
        <v>0</v>
      </c>
      <c r="M19" s="107">
        <f t="shared" si="10"/>
        <v>0</v>
      </c>
      <c r="N19" s="107">
        <f t="shared" si="10"/>
        <v>-1412</v>
      </c>
      <c r="O19" s="107">
        <f t="shared" si="10"/>
        <v>-20</v>
      </c>
      <c r="P19" s="107">
        <f t="shared" si="10"/>
        <v>-229</v>
      </c>
      <c r="Q19" s="107">
        <f t="shared" si="10"/>
        <v>37</v>
      </c>
      <c r="R19" s="107">
        <f t="shared" si="10"/>
        <v>230</v>
      </c>
      <c r="S19" s="107">
        <f t="shared" si="10"/>
        <v>-103</v>
      </c>
      <c r="T19" s="107">
        <f t="shared" si="10"/>
        <v>-121</v>
      </c>
      <c r="U19" s="107">
        <f t="shared" si="10"/>
        <v>-340</v>
      </c>
      <c r="V19" s="107">
        <f t="shared" si="10"/>
        <v>-108</v>
      </c>
      <c r="W19" s="107">
        <f t="shared" si="10"/>
        <v>-178</v>
      </c>
      <c r="X19" s="107">
        <f t="shared" si="10"/>
        <v>-324</v>
      </c>
      <c r="Y19" s="107">
        <f t="shared" si="10"/>
        <v>-107</v>
      </c>
      <c r="Z19" s="107">
        <f t="shared" si="10"/>
        <v>-433</v>
      </c>
      <c r="AA19" s="107">
        <f t="shared" si="10"/>
        <v>-441</v>
      </c>
      <c r="AB19" s="107">
        <f t="shared" si="10"/>
        <v>-699</v>
      </c>
      <c r="AC19" s="107">
        <f t="shared" si="10"/>
        <v>169</v>
      </c>
      <c r="AD19" s="107">
        <f t="shared" si="10"/>
        <v>-288</v>
      </c>
      <c r="AE19" s="107">
        <f t="shared" si="10"/>
        <v>-293</v>
      </c>
      <c r="AF19" s="107">
        <f t="shared" ref="AF19:AI19" si="11">+AF20-AF11-AF14+AF15-AF16-AF17-AF18</f>
        <v>-1088</v>
      </c>
      <c r="AG19" s="107">
        <f t="shared" si="11"/>
        <v>-1711</v>
      </c>
      <c r="AH19" s="107">
        <f t="shared" si="11"/>
        <v>-1744</v>
      </c>
      <c r="AI19" s="107">
        <f t="shared" si="11"/>
        <v>-259</v>
      </c>
      <c r="AJ19" s="107">
        <f t="shared" ref="AJ19" si="12">+AJ20-AJ11-AJ14+AJ15-AJ16-AJ17-AJ18</f>
        <v>-429</v>
      </c>
    </row>
    <row r="20" spans="2:36">
      <c r="B20" s="106" t="s">
        <v>266</v>
      </c>
      <c r="C20" s="107">
        <f>'SKC cons-IS'!P39</f>
        <v>-4016</v>
      </c>
      <c r="D20" s="107">
        <f>'SKC cons-IS'!Q39</f>
        <v>-4250</v>
      </c>
      <c r="E20" s="107">
        <f>'SKC cons-IS'!R39</f>
        <v>-1431</v>
      </c>
      <c r="F20" s="107">
        <f>'SKC cons-IS'!S39</f>
        <v>-1459</v>
      </c>
      <c r="G20" s="107">
        <f>'SKC cons-IS'!T39</f>
        <v>-493</v>
      </c>
      <c r="H20" s="107">
        <f>'SKC cons-IS'!U39</f>
        <v>-683</v>
      </c>
      <c r="I20" s="107">
        <f>'SKC cons-IS'!V39</f>
        <v>2172</v>
      </c>
      <c r="J20" s="107">
        <f>'SKC cons-IS'!W39</f>
        <v>1033</v>
      </c>
      <c r="K20" s="107">
        <f>'SKC cons-IS'!X39</f>
        <v>844</v>
      </c>
      <c r="L20" s="107">
        <f>'SKC cons-IS'!Y39</f>
        <v>2453</v>
      </c>
      <c r="M20" s="107">
        <f>'SKC cons-IS'!Z39</f>
        <v>1639</v>
      </c>
      <c r="N20" s="107">
        <f>'SKC cons-IS'!AA39</f>
        <v>1352</v>
      </c>
      <c r="O20" s="107">
        <f>'SKC cons-IS'!AB39</f>
        <v>340</v>
      </c>
      <c r="P20" s="107">
        <f>'SKC cons-IS'!AC39</f>
        <v>-2837</v>
      </c>
      <c r="Q20" s="107">
        <f>'SKC cons-IS'!AD39</f>
        <v>1190</v>
      </c>
      <c r="R20" s="107">
        <f>'SKC cons-IS'!AE39</f>
        <v>5556</v>
      </c>
      <c r="S20" s="107">
        <f>'SKC cons-IS'!AF39</f>
        <v>7900</v>
      </c>
      <c r="T20" s="107">
        <f>'SKC cons-IS'!AG39</f>
        <v>8183</v>
      </c>
      <c r="U20" s="107">
        <f>'SKC cons-IS'!AH39</f>
        <v>8911</v>
      </c>
      <c r="V20" s="107">
        <f>'SKC cons-IS'!AI39</f>
        <v>20325</v>
      </c>
      <c r="W20" s="107">
        <f>'SKC cons-IS'!AJ39</f>
        <v>11101</v>
      </c>
      <c r="X20" s="107">
        <f>'SKC cons-IS'!AK39</f>
        <v>9531</v>
      </c>
      <c r="Y20" s="107">
        <f>'SKC cons-IS'!AL39</f>
        <v>7992</v>
      </c>
      <c r="Z20" s="107">
        <f>'SKC cons-IS'!AM39</f>
        <v>7788</v>
      </c>
      <c r="AA20" s="107">
        <f>'SKC cons-IS'!AN39</f>
        <v>7561</v>
      </c>
      <c r="AB20" s="107">
        <f>'SKC cons-IS'!AO39</f>
        <v>5214</v>
      </c>
      <c r="AC20" s="107">
        <f>'SKC cons-IS'!AP39</f>
        <v>3292</v>
      </c>
      <c r="AD20" s="107">
        <f>'SKC cons-IS'!AQ39</f>
        <v>2938</v>
      </c>
      <c r="AE20" s="107">
        <f>'SKC cons-IS'!AR39</f>
        <v>-1070</v>
      </c>
      <c r="AF20" s="107">
        <f>'SKC cons-IS'!AS39</f>
        <v>48</v>
      </c>
      <c r="AG20" s="107">
        <f>'SKC cons-IS'!AT39</f>
        <v>-3717</v>
      </c>
      <c r="AH20" s="107">
        <f>'SKC cons-IS'!AU39</f>
        <v>2046</v>
      </c>
      <c r="AI20" s="107">
        <f>'SKC cons-IS'!AV39</f>
        <v>1158</v>
      </c>
      <c r="AJ20" s="107">
        <f>'SKC cons-IS'!AW39</f>
        <v>2592</v>
      </c>
    </row>
    <row r="21" spans="2:36">
      <c r="B21" s="106" t="s">
        <v>267</v>
      </c>
      <c r="C21" s="107">
        <f>-'SKC cons-IS'!P40</f>
        <v>-1233</v>
      </c>
      <c r="D21" s="107">
        <f>-'SKC cons-IS'!Q40</f>
        <v>-891</v>
      </c>
      <c r="E21" s="107">
        <f>-'SKC cons-IS'!R40</f>
        <v>-227</v>
      </c>
      <c r="F21" s="107">
        <f>-'SKC cons-IS'!S40</f>
        <v>-851</v>
      </c>
      <c r="G21" s="107">
        <f>-'SKC cons-IS'!T40</f>
        <v>-379</v>
      </c>
      <c r="H21" s="107">
        <f>-'SKC cons-IS'!U40</f>
        <v>-249</v>
      </c>
      <c r="I21" s="107">
        <f>-'SKC cons-IS'!V40</f>
        <v>422</v>
      </c>
      <c r="J21" s="107">
        <f>-'SKC cons-IS'!W40</f>
        <v>228</v>
      </c>
      <c r="K21" s="107">
        <f>-'SKC cons-IS'!X40</f>
        <v>258</v>
      </c>
      <c r="L21" s="107">
        <f>-'SKC cons-IS'!Y40</f>
        <v>150</v>
      </c>
      <c r="M21" s="107">
        <f>-'SKC cons-IS'!Z40</f>
        <v>636</v>
      </c>
      <c r="N21" s="107">
        <f>-'SKC cons-IS'!AA40</f>
        <v>-303</v>
      </c>
      <c r="O21" s="107">
        <f>-'SKC cons-IS'!AB40</f>
        <v>70</v>
      </c>
      <c r="P21" s="107">
        <f>-'SKC cons-IS'!AC40</f>
        <v>-353</v>
      </c>
      <c r="Q21" s="107">
        <f>-'SKC cons-IS'!AD40</f>
        <v>485</v>
      </c>
      <c r="R21" s="107">
        <f>-'SKC cons-IS'!AE40</f>
        <v>795</v>
      </c>
      <c r="S21" s="107">
        <f>-'SKC cons-IS'!AF40</f>
        <v>1966</v>
      </c>
      <c r="T21" s="107">
        <f>-'SKC cons-IS'!AG40</f>
        <v>1935</v>
      </c>
      <c r="U21" s="107">
        <f>-'SKC cons-IS'!AH40</f>
        <v>2310</v>
      </c>
      <c r="V21" s="107">
        <f>-'SKC cons-IS'!AI40</f>
        <v>3779</v>
      </c>
      <c r="W21" s="107">
        <f>-'SKC cons-IS'!AJ40</f>
        <v>2027</v>
      </c>
      <c r="X21" s="107">
        <f>-'SKC cons-IS'!AK40</f>
        <v>1051</v>
      </c>
      <c r="Y21" s="107">
        <f>-'SKC cons-IS'!AL40</f>
        <v>1872</v>
      </c>
      <c r="Z21" s="107">
        <f>-'SKC cons-IS'!AM40</f>
        <v>1703</v>
      </c>
      <c r="AA21" s="107">
        <f>-'SKC cons-IS'!AN40</f>
        <v>1933</v>
      </c>
      <c r="AB21" s="107">
        <f>-'SKC cons-IS'!AO40</f>
        <v>1163</v>
      </c>
      <c r="AC21" s="107">
        <f>-'SKC cons-IS'!AP40</f>
        <v>1313</v>
      </c>
      <c r="AD21" s="107">
        <f>-'SKC cons-IS'!AQ40</f>
        <v>25</v>
      </c>
      <c r="AE21" s="107">
        <f>-'SKC cons-IS'!AR40</f>
        <v>-226</v>
      </c>
      <c r="AF21" s="107">
        <f>-'SKC cons-IS'!AS40</f>
        <v>304</v>
      </c>
      <c r="AG21" s="107">
        <f>-'SKC cons-IS'!AT40</f>
        <v>-1014</v>
      </c>
      <c r="AH21" s="107">
        <f>-'SKC cons-IS'!AU40</f>
        <v>231</v>
      </c>
      <c r="AI21" s="107">
        <f>-'SKC cons-IS'!AV40</f>
        <v>-168</v>
      </c>
      <c r="AJ21" s="107">
        <f>-'SKC cons-IS'!AW40</f>
        <v>264</v>
      </c>
    </row>
    <row r="22" spans="2:36" s="152" customFormat="1">
      <c r="B22" s="150" t="s">
        <v>268</v>
      </c>
      <c r="C22" s="151">
        <f>+C20-C21</f>
        <v>-2783</v>
      </c>
      <c r="D22" s="151">
        <f t="shared" ref="D22:AE22" si="13">+D20-D21</f>
        <v>-3359</v>
      </c>
      <c r="E22" s="151">
        <f t="shared" si="13"/>
        <v>-1204</v>
      </c>
      <c r="F22" s="151">
        <f t="shared" si="13"/>
        <v>-608</v>
      </c>
      <c r="G22" s="151">
        <f t="shared" si="13"/>
        <v>-114</v>
      </c>
      <c r="H22" s="151">
        <f t="shared" si="13"/>
        <v>-434</v>
      </c>
      <c r="I22" s="151">
        <f t="shared" si="13"/>
        <v>1750</v>
      </c>
      <c r="J22" s="151">
        <f t="shared" si="13"/>
        <v>805</v>
      </c>
      <c r="K22" s="151">
        <f t="shared" si="13"/>
        <v>586</v>
      </c>
      <c r="L22" s="151">
        <f t="shared" si="13"/>
        <v>2303</v>
      </c>
      <c r="M22" s="151">
        <f t="shared" si="13"/>
        <v>1003</v>
      </c>
      <c r="N22" s="151">
        <f t="shared" si="13"/>
        <v>1655</v>
      </c>
      <c r="O22" s="151">
        <f t="shared" si="13"/>
        <v>270</v>
      </c>
      <c r="P22" s="151">
        <f t="shared" si="13"/>
        <v>-2484</v>
      </c>
      <c r="Q22" s="151">
        <f t="shared" si="13"/>
        <v>705</v>
      </c>
      <c r="R22" s="151">
        <f t="shared" si="13"/>
        <v>4761</v>
      </c>
      <c r="S22" s="151">
        <f t="shared" si="13"/>
        <v>5934</v>
      </c>
      <c r="T22" s="151">
        <f t="shared" si="13"/>
        <v>6248</v>
      </c>
      <c r="U22" s="151">
        <f t="shared" si="13"/>
        <v>6601</v>
      </c>
      <c r="V22" s="151">
        <f t="shared" si="13"/>
        <v>16546</v>
      </c>
      <c r="W22" s="151">
        <f t="shared" si="13"/>
        <v>9074</v>
      </c>
      <c r="X22" s="151">
        <f t="shared" si="13"/>
        <v>8480</v>
      </c>
      <c r="Y22" s="151">
        <f t="shared" si="13"/>
        <v>6120</v>
      </c>
      <c r="Z22" s="151">
        <f t="shared" si="13"/>
        <v>6085</v>
      </c>
      <c r="AA22" s="151">
        <f t="shared" si="13"/>
        <v>5628</v>
      </c>
      <c r="AB22" s="151">
        <f t="shared" si="13"/>
        <v>4051</v>
      </c>
      <c r="AC22" s="151">
        <f t="shared" si="13"/>
        <v>1979</v>
      </c>
      <c r="AD22" s="151">
        <f t="shared" si="13"/>
        <v>2913</v>
      </c>
      <c r="AE22" s="151">
        <f t="shared" si="13"/>
        <v>-844</v>
      </c>
      <c r="AF22" s="151">
        <f t="shared" ref="AF22:AI22" si="14">+AF20-AF21</f>
        <v>-256</v>
      </c>
      <c r="AG22" s="151">
        <f t="shared" si="14"/>
        <v>-2703</v>
      </c>
      <c r="AH22" s="151">
        <f t="shared" si="14"/>
        <v>1815</v>
      </c>
      <c r="AI22" s="151">
        <f t="shared" si="14"/>
        <v>1326</v>
      </c>
      <c r="AJ22" s="151">
        <f t="shared" ref="AJ22" si="15">+AJ20-AJ21</f>
        <v>2328</v>
      </c>
    </row>
    <row r="23" spans="2:36">
      <c r="B23" s="106" t="s">
        <v>269</v>
      </c>
      <c r="C23" s="107">
        <f t="shared" ref="C23:AE23" si="16">+C22-C24</f>
        <v>-2741</v>
      </c>
      <c r="D23" s="107">
        <f t="shared" si="16"/>
        <v>-3321</v>
      </c>
      <c r="E23" s="107">
        <f t="shared" si="16"/>
        <v>-1200</v>
      </c>
      <c r="F23" s="107">
        <f t="shared" si="16"/>
        <v>-593</v>
      </c>
      <c r="G23" s="107">
        <f t="shared" si="16"/>
        <v>-100</v>
      </c>
      <c r="H23" s="107">
        <f t="shared" si="16"/>
        <v>-419</v>
      </c>
      <c r="I23" s="107">
        <f t="shared" si="16"/>
        <v>1753</v>
      </c>
      <c r="J23" s="107">
        <f t="shared" si="16"/>
        <v>805</v>
      </c>
      <c r="K23" s="107">
        <f t="shared" si="16"/>
        <v>560</v>
      </c>
      <c r="L23" s="107">
        <f t="shared" si="16"/>
        <v>2253</v>
      </c>
      <c r="M23" s="107">
        <f t="shared" si="16"/>
        <v>952</v>
      </c>
      <c r="N23" s="107">
        <f t="shared" si="16"/>
        <v>1579</v>
      </c>
      <c r="O23" s="107">
        <f t="shared" si="16"/>
        <v>229</v>
      </c>
      <c r="P23" s="107">
        <f t="shared" si="16"/>
        <v>-2468</v>
      </c>
      <c r="Q23" s="107">
        <f t="shared" si="16"/>
        <v>695</v>
      </c>
      <c r="R23" s="107">
        <f t="shared" si="16"/>
        <v>4695</v>
      </c>
      <c r="S23" s="107">
        <f t="shared" si="16"/>
        <v>5869</v>
      </c>
      <c r="T23" s="107">
        <f t="shared" si="16"/>
        <v>6173</v>
      </c>
      <c r="U23" s="107">
        <f t="shared" si="16"/>
        <v>6520</v>
      </c>
      <c r="V23" s="107">
        <f t="shared" si="16"/>
        <v>16279</v>
      </c>
      <c r="W23" s="107">
        <f t="shared" si="16"/>
        <v>8960</v>
      </c>
      <c r="X23" s="107">
        <f t="shared" si="16"/>
        <v>8365</v>
      </c>
      <c r="Y23" s="107">
        <f t="shared" si="16"/>
        <v>6061</v>
      </c>
      <c r="Z23" s="107">
        <f t="shared" si="16"/>
        <v>6020</v>
      </c>
      <c r="AA23" s="107">
        <f t="shared" si="16"/>
        <v>5563</v>
      </c>
      <c r="AB23" s="107">
        <f t="shared" si="16"/>
        <v>3983</v>
      </c>
      <c r="AC23" s="107">
        <f t="shared" si="16"/>
        <v>1922</v>
      </c>
      <c r="AD23" s="107">
        <f t="shared" si="16"/>
        <v>2870</v>
      </c>
      <c r="AE23" s="107">
        <f t="shared" si="16"/>
        <v>-847</v>
      </c>
      <c r="AF23" s="107">
        <f t="shared" ref="AF23:AI23" si="17">+AF22-AF24</f>
        <v>-232</v>
      </c>
      <c r="AG23" s="107">
        <f t="shared" si="17"/>
        <v>-2671</v>
      </c>
      <c r="AH23" s="107">
        <f t="shared" si="17"/>
        <v>1836</v>
      </c>
      <c r="AI23" s="107">
        <f t="shared" si="17"/>
        <v>1318</v>
      </c>
      <c r="AJ23" s="107">
        <f t="shared" ref="AJ23" si="18">+AJ22-AJ24</f>
        <v>2300</v>
      </c>
    </row>
    <row r="24" spans="2:36">
      <c r="B24" s="108" t="s">
        <v>270</v>
      </c>
      <c r="C24" s="135">
        <f>+'SKC cons-IS'!P44</f>
        <v>-42</v>
      </c>
      <c r="D24" s="135">
        <f>+'SKC cons-IS'!Q44</f>
        <v>-38</v>
      </c>
      <c r="E24" s="135">
        <f>+'SKC cons-IS'!R44</f>
        <v>-4</v>
      </c>
      <c r="F24" s="135">
        <f>+'SKC cons-IS'!S44</f>
        <v>-15</v>
      </c>
      <c r="G24" s="135">
        <f>+'SKC cons-IS'!T44</f>
        <v>-14</v>
      </c>
      <c r="H24" s="135">
        <f>+'SKC cons-IS'!U44</f>
        <v>-15</v>
      </c>
      <c r="I24" s="135">
        <f>+'SKC cons-IS'!V44</f>
        <v>-3</v>
      </c>
      <c r="J24" s="135">
        <f>+'SKC cons-IS'!W44</f>
        <v>0</v>
      </c>
      <c r="K24" s="135">
        <f>+'SKC cons-IS'!X44</f>
        <v>26</v>
      </c>
      <c r="L24" s="135">
        <f>+'SKC cons-IS'!Y44</f>
        <v>50</v>
      </c>
      <c r="M24" s="135">
        <f>+'SKC cons-IS'!Z44</f>
        <v>51</v>
      </c>
      <c r="N24" s="135">
        <f>+'SKC cons-IS'!AA44</f>
        <v>76</v>
      </c>
      <c r="O24" s="135">
        <f>+'SKC cons-IS'!AB44</f>
        <v>41</v>
      </c>
      <c r="P24" s="135">
        <f>+'SKC cons-IS'!AC44</f>
        <v>-16</v>
      </c>
      <c r="Q24" s="135">
        <f>+'SKC cons-IS'!AD44</f>
        <v>10</v>
      </c>
      <c r="R24" s="135">
        <f>+'SKC cons-IS'!AE44</f>
        <v>66</v>
      </c>
      <c r="S24" s="135">
        <f>+'SKC cons-IS'!AF44</f>
        <v>65</v>
      </c>
      <c r="T24" s="135">
        <f>+'SKC cons-IS'!AG44</f>
        <v>75</v>
      </c>
      <c r="U24" s="135">
        <f>+'SKC cons-IS'!AH44</f>
        <v>81</v>
      </c>
      <c r="V24" s="135">
        <f>+'SKC cons-IS'!AI44</f>
        <v>267</v>
      </c>
      <c r="W24" s="135">
        <f>+'SKC cons-IS'!AJ44</f>
        <v>114</v>
      </c>
      <c r="X24" s="135">
        <f>+'SKC cons-IS'!AK44</f>
        <v>115</v>
      </c>
      <c r="Y24" s="135">
        <f>+'SKC cons-IS'!AL44</f>
        <v>59</v>
      </c>
      <c r="Z24" s="135">
        <f>+'SKC cons-IS'!AM44</f>
        <v>65</v>
      </c>
      <c r="AA24" s="135">
        <f>+'SKC cons-IS'!AN44</f>
        <v>65</v>
      </c>
      <c r="AB24" s="135">
        <f>+'SKC cons-IS'!AO44</f>
        <v>68</v>
      </c>
      <c r="AC24" s="135">
        <f>+'SKC cons-IS'!AP44</f>
        <v>57</v>
      </c>
      <c r="AD24" s="135">
        <f>+'SKC cons-IS'!AQ44</f>
        <v>43</v>
      </c>
      <c r="AE24" s="135">
        <f>+'SKC cons-IS'!AR44</f>
        <v>3</v>
      </c>
      <c r="AF24" s="135">
        <f>+'SKC cons-IS'!AS44</f>
        <v>-24</v>
      </c>
      <c r="AG24" s="135">
        <f>+'SKC cons-IS'!AT44</f>
        <v>-32</v>
      </c>
      <c r="AH24" s="135">
        <f>+'SKC cons-IS'!AU44</f>
        <v>-21</v>
      </c>
      <c r="AI24" s="135">
        <f>+'SKC cons-IS'!AV44</f>
        <v>8</v>
      </c>
      <c r="AJ24" s="135">
        <f>+'SKC cons-IS'!AW44</f>
        <v>28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 t="shared" si="19"/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7.4584528598214711E-2</v>
      </c>
      <c r="H30" s="115">
        <f t="shared" ref="H30:AJ30" si="20">+(H6-D6)/ABS(D6)</f>
        <v>0.12969650145282924</v>
      </c>
      <c r="I30" s="115">
        <f t="shared" si="20"/>
        <v>-0.14305250447357318</v>
      </c>
      <c r="J30" s="115">
        <f t="shared" si="20"/>
        <v>0.16415845009513924</v>
      </c>
      <c r="K30" s="115">
        <f t="shared" si="20"/>
        <v>-2.2623894531191745E-2</v>
      </c>
      <c r="L30" s="115">
        <f t="shared" si="20"/>
        <v>4.2773672707809872E-2</v>
      </c>
      <c r="M30" s="115">
        <f t="shared" si="20"/>
        <v>0.13033070759201412</v>
      </c>
      <c r="N30" s="115">
        <f t="shared" si="20"/>
        <v>-0.16167769823044711</v>
      </c>
      <c r="O30" s="115">
        <f t="shared" si="20"/>
        <v>-0.19525146484375</v>
      </c>
      <c r="P30" s="115">
        <f t="shared" si="20"/>
        <v>-0.33113290940716872</v>
      </c>
      <c r="Q30" s="115">
        <f t="shared" si="20"/>
        <v>-9.2293597272495156E-2</v>
      </c>
      <c r="R30" s="115">
        <f t="shared" si="20"/>
        <v>0.28795862135640743</v>
      </c>
      <c r="S30" s="115">
        <f t="shared" si="20"/>
        <v>0.4418847174819871</v>
      </c>
      <c r="T30" s="115">
        <f t="shared" si="20"/>
        <v>0.70078656236011339</v>
      </c>
      <c r="U30" s="115">
        <f t="shared" si="20"/>
        <v>0.33935071811503076</v>
      </c>
      <c r="V30" s="115">
        <f t="shared" si="20"/>
        <v>-6.2202872441575338E-2</v>
      </c>
      <c r="W30" s="115">
        <f t="shared" si="20"/>
        <v>4.7485041751594452E-2</v>
      </c>
      <c r="X30" s="115">
        <f t="shared" si="20"/>
        <v>-4.2487059619747084E-3</v>
      </c>
      <c r="Y30" s="115">
        <f t="shared" si="20"/>
        <v>-2.4708135153499291E-3</v>
      </c>
      <c r="Z30" s="115">
        <f t="shared" si="20"/>
        <v>0.13248399146211312</v>
      </c>
      <c r="AA30" s="115">
        <f t="shared" si="20"/>
        <v>7.7696595360048207E-2</v>
      </c>
      <c r="AB30" s="115">
        <f t="shared" si="20"/>
        <v>1.1415984896161108E-2</v>
      </c>
      <c r="AC30" s="115">
        <f t="shared" si="20"/>
        <v>7.0097219642083104E-3</v>
      </c>
      <c r="AD30" s="115">
        <f t="shared" si="20"/>
        <v>-0.12227444605435205</v>
      </c>
      <c r="AE30" s="115">
        <f t="shared" si="20"/>
        <v>-0.22010600500902791</v>
      </c>
      <c r="AF30" s="115">
        <f t="shared" si="20"/>
        <v>-8.5219707057256996E-2</v>
      </c>
      <c r="AG30" s="115">
        <f t="shared" si="20"/>
        <v>-0.17006309109468584</v>
      </c>
      <c r="AH30" s="115">
        <f t="shared" si="20"/>
        <v>4.7898967937619948E-2</v>
      </c>
      <c r="AI30" s="115">
        <f t="shared" si="20"/>
        <v>0.18032860343539955</v>
      </c>
      <c r="AJ30" s="115">
        <f t="shared" si="20"/>
        <v>3.9083649621134829E-2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1.9616573902288188</v>
      </c>
      <c r="H31" s="116">
        <f t="shared" ref="H31:AJ31" si="21">+(H11-D11)/ABS(D11)</f>
        <v>1.9270323212536729</v>
      </c>
      <c r="I31" s="116">
        <f t="shared" si="21"/>
        <v>6.9054545454545453</v>
      </c>
      <c r="J31" s="116">
        <f t="shared" si="21"/>
        <v>8.7973484848484844</v>
      </c>
      <c r="K31" s="116">
        <f t="shared" si="21"/>
        <v>1.3421221864951769</v>
      </c>
      <c r="L31" s="116">
        <f t="shared" si="21"/>
        <v>1.9128367670364501</v>
      </c>
      <c r="M31" s="116">
        <f t="shared" si="21"/>
        <v>2.2079116835326588E-2</v>
      </c>
      <c r="N31" s="116">
        <f t="shared" si="21"/>
        <v>0.13570462014305046</v>
      </c>
      <c r="O31" s="116">
        <f t="shared" si="21"/>
        <v>-8.8412959912136185E-2</v>
      </c>
      <c r="P31" s="116">
        <f t="shared" si="21"/>
        <v>-1.0614798694232861</v>
      </c>
      <c r="Q31" s="116">
        <f t="shared" si="21"/>
        <v>-0.21129612961296129</v>
      </c>
      <c r="R31" s="116">
        <f t="shared" si="21"/>
        <v>0.25787234042553192</v>
      </c>
      <c r="S31" s="116">
        <f t="shared" si="21"/>
        <v>2.0743975903614458</v>
      </c>
      <c r="T31" s="116">
        <f t="shared" si="21"/>
        <v>31.548672566371682</v>
      </c>
      <c r="U31" s="116">
        <f t="shared" si="21"/>
        <v>2.1920114122681884</v>
      </c>
      <c r="V31" s="116">
        <f t="shared" si="21"/>
        <v>2.0277401894451961</v>
      </c>
      <c r="W31" s="116">
        <f t="shared" si="21"/>
        <v>0.27167630057803466</v>
      </c>
      <c r="X31" s="116">
        <f t="shared" si="21"/>
        <v>0.18182696021629974</v>
      </c>
      <c r="Y31" s="116">
        <f t="shared" si="21"/>
        <v>-3.3786199499463709E-2</v>
      </c>
      <c r="Z31" s="116">
        <f t="shared" si="21"/>
        <v>-0.4671731843575419</v>
      </c>
      <c r="AA31" s="116">
        <f t="shared" si="21"/>
        <v>-9.2989214175654852E-2</v>
      </c>
      <c r="AB31" s="116">
        <f t="shared" si="21"/>
        <v>-0.11749325925320696</v>
      </c>
      <c r="AC31" s="116">
        <f t="shared" si="21"/>
        <v>-0.18640148011100832</v>
      </c>
      <c r="AD31" s="116">
        <f t="shared" si="21"/>
        <v>-0.30347257171615499</v>
      </c>
      <c r="AE31" s="116">
        <f t="shared" si="21"/>
        <v>-0.64078824428777714</v>
      </c>
      <c r="AF31" s="116">
        <f t="shared" si="21"/>
        <v>-0.50004629200999906</v>
      </c>
      <c r="AG31" s="116">
        <f t="shared" si="21"/>
        <v>-0.77919272313814669</v>
      </c>
      <c r="AH31" s="116">
        <f t="shared" si="21"/>
        <v>-9.9229287090558768E-2</v>
      </c>
      <c r="AI31" s="116">
        <f t="shared" si="21"/>
        <v>6.3135493024355643E-2</v>
      </c>
      <c r="AJ31" s="116">
        <f t="shared" si="21"/>
        <v>0.27574074074074073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0.42280766396462788</v>
      </c>
      <c r="H32" s="116">
        <f t="shared" ref="H32:AJ32" si="22">+(H13-D13)/ABS(D13)</f>
        <v>0.7510567296996663</v>
      </c>
      <c r="I32" s="116">
        <f t="shared" si="22"/>
        <v>0.38542386945097495</v>
      </c>
      <c r="J32" s="116">
        <f t="shared" si="22"/>
        <v>0.58017883755588673</v>
      </c>
      <c r="K32" s="116">
        <f t="shared" si="22"/>
        <v>0.29056066295481031</v>
      </c>
      <c r="L32" s="116">
        <f t="shared" si="22"/>
        <v>0.49714140515817556</v>
      </c>
      <c r="M32" s="116">
        <f t="shared" si="22"/>
        <v>8.2052305849470958E-2</v>
      </c>
      <c r="N32" s="116">
        <f t="shared" si="22"/>
        <v>0.20654531736301046</v>
      </c>
      <c r="O32" s="116">
        <f t="shared" si="22"/>
        <v>-0.14236982040734425</v>
      </c>
      <c r="P32" s="116">
        <f t="shared" si="22"/>
        <v>-0.60667006109979638</v>
      </c>
      <c r="Q32" s="116">
        <f t="shared" si="22"/>
        <v>-0.20535055350553505</v>
      </c>
      <c r="R32" s="116">
        <f t="shared" si="22"/>
        <v>-2.1183459704525912E-2</v>
      </c>
      <c r="S32" s="116">
        <f t="shared" si="22"/>
        <v>0.80966307908282642</v>
      </c>
      <c r="T32" s="116">
        <f t="shared" si="22"/>
        <v>2.4192017259978424</v>
      </c>
      <c r="U32" s="116">
        <f t="shared" si="22"/>
        <v>0.92872068725330859</v>
      </c>
      <c r="V32" s="116">
        <f t="shared" si="22"/>
        <v>1.2187350263536176</v>
      </c>
      <c r="W32" s="116">
        <f t="shared" si="22"/>
        <v>0.19490594091408622</v>
      </c>
      <c r="X32" s="116">
        <f t="shared" si="22"/>
        <v>0.13629480060575466</v>
      </c>
      <c r="Y32" s="116">
        <f t="shared" si="22"/>
        <v>1.0834236186348862E-3</v>
      </c>
      <c r="Z32" s="116">
        <f t="shared" si="22"/>
        <v>-0.34452722888097037</v>
      </c>
      <c r="AA32" s="116">
        <f t="shared" si="22"/>
        <v>1.1956286518069683E-2</v>
      </c>
      <c r="AB32" s="116">
        <f t="shared" si="22"/>
        <v>2.7876499333629498E-2</v>
      </c>
      <c r="AC32" s="116">
        <f t="shared" si="22"/>
        <v>1.9781144781144781E-2</v>
      </c>
      <c r="AD32" s="116">
        <f t="shared" si="22"/>
        <v>-0.11311844489594201</v>
      </c>
      <c r="AE32" s="116">
        <f t="shared" si="22"/>
        <v>-0.37615610799251537</v>
      </c>
      <c r="AF32" s="116">
        <f t="shared" si="22"/>
        <v>-0.29924365207995679</v>
      </c>
      <c r="AG32" s="116">
        <f t="shared" si="22"/>
        <v>-0.45209598490655034</v>
      </c>
      <c r="AH32" s="116">
        <f t="shared" si="22"/>
        <v>-0.10630920686025633</v>
      </c>
      <c r="AI32" s="116">
        <f t="shared" si="22"/>
        <v>-1.5339789185020139E-2</v>
      </c>
      <c r="AJ32" s="116">
        <f t="shared" si="22"/>
        <v>8.7425796006475986E-2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0.96351696461145564</v>
      </c>
      <c r="H33" s="117">
        <f t="shared" ref="H33:AJ33" si="23">+(H23-D23)/ABS(D23)</f>
        <v>0.8738331827762722</v>
      </c>
      <c r="I33" s="117">
        <f t="shared" si="23"/>
        <v>2.4608333333333334</v>
      </c>
      <c r="J33" s="117">
        <f t="shared" si="23"/>
        <v>2.357504215851602</v>
      </c>
      <c r="K33" s="117">
        <f t="shared" si="23"/>
        <v>6.6</v>
      </c>
      <c r="L33" s="117">
        <f t="shared" si="23"/>
        <v>6.3770883054892602</v>
      </c>
      <c r="M33" s="117">
        <f t="shared" si="23"/>
        <v>-0.45693097547062178</v>
      </c>
      <c r="N33" s="117">
        <f t="shared" si="23"/>
        <v>0.96149068322981368</v>
      </c>
      <c r="O33" s="117">
        <f t="shared" si="23"/>
        <v>-0.59107142857142858</v>
      </c>
      <c r="P33" s="117">
        <f t="shared" si="23"/>
        <v>-2.0954283177984907</v>
      </c>
      <c r="Q33" s="117">
        <f t="shared" si="23"/>
        <v>-0.2699579831932773</v>
      </c>
      <c r="R33" s="117">
        <f t="shared" si="23"/>
        <v>1.973400886637112</v>
      </c>
      <c r="S33" s="117">
        <f t="shared" si="23"/>
        <v>24.62882096069869</v>
      </c>
      <c r="T33" s="117">
        <f t="shared" si="23"/>
        <v>3.5012155591572123</v>
      </c>
      <c r="U33" s="117">
        <f t="shared" si="23"/>
        <v>8.3812949640287773</v>
      </c>
      <c r="V33" s="117">
        <f t="shared" si="23"/>
        <v>2.4673056443024493</v>
      </c>
      <c r="W33" s="117">
        <f t="shared" si="23"/>
        <v>0.52666553075481337</v>
      </c>
      <c r="X33" s="117">
        <f t="shared" si="23"/>
        <v>0.35509476753604408</v>
      </c>
      <c r="Y33" s="117">
        <f t="shared" si="23"/>
        <v>-7.0398773006134965E-2</v>
      </c>
      <c r="Z33" s="117">
        <f t="shared" si="23"/>
        <v>-0.63019841513606489</v>
      </c>
      <c r="AA33" s="117">
        <f t="shared" si="23"/>
        <v>-0.37912946428571431</v>
      </c>
      <c r="AB33" s="117">
        <f t="shared" si="23"/>
        <v>-0.52384937238493723</v>
      </c>
      <c r="AC33" s="117">
        <f t="shared" si="23"/>
        <v>-0.68289061211021285</v>
      </c>
      <c r="AD33" s="117">
        <f t="shared" si="23"/>
        <v>-0.52325581395348841</v>
      </c>
      <c r="AE33" s="117">
        <f t="shared" si="23"/>
        <v>-1.1522559769908323</v>
      </c>
      <c r="AF33" s="117">
        <f t="shared" si="23"/>
        <v>-1.0582475520964096</v>
      </c>
      <c r="AG33" s="117">
        <f t="shared" si="23"/>
        <v>-2.3896982310093651</v>
      </c>
      <c r="AH33" s="117">
        <f t="shared" si="23"/>
        <v>-0.36027874564459933</v>
      </c>
      <c r="AI33" s="117">
        <f t="shared" si="23"/>
        <v>2.5560802833530105</v>
      </c>
      <c r="AJ33" s="117">
        <f t="shared" si="23"/>
        <v>10.913793103448276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22.118944213849581</v>
      </c>
      <c r="D36" s="118">
        <f t="shared" ref="D36:AE36" si="24">D8/D$6*100</f>
        <v>24.209341775978771</v>
      </c>
      <c r="E36" s="118">
        <f t="shared" si="24"/>
        <v>23.230574508634362</v>
      </c>
      <c r="F36" s="118">
        <f t="shared" si="24"/>
        <v>24.368228208394267</v>
      </c>
      <c r="G36" s="118">
        <f t="shared" si="24"/>
        <v>25.812417043234458</v>
      </c>
      <c r="H36" s="118">
        <f t="shared" si="24"/>
        <v>26.423930658182304</v>
      </c>
      <c r="I36" s="118">
        <f t="shared" si="24"/>
        <v>26.867445334782019</v>
      </c>
      <c r="J36" s="118">
        <f t="shared" si="24"/>
        <v>27.698230447116035</v>
      </c>
      <c r="K36" s="118">
        <f t="shared" si="24"/>
        <v>29.16107177734375</v>
      </c>
      <c r="L36" s="118">
        <f t="shared" si="24"/>
        <v>31.510735977644071</v>
      </c>
      <c r="M36" s="118">
        <f t="shared" si="24"/>
        <v>30.86616301948003</v>
      </c>
      <c r="N36" s="118">
        <f t="shared" si="24"/>
        <v>33.592755514735501</v>
      </c>
      <c r="O36" s="118">
        <f t="shared" si="24"/>
        <v>32.785362153962836</v>
      </c>
      <c r="P36" s="118">
        <f t="shared" si="24"/>
        <v>24.189457080127045</v>
      </c>
      <c r="Q36" s="118">
        <f t="shared" si="24"/>
        <v>28.223244423853334</v>
      </c>
      <c r="R36" s="118">
        <f t="shared" si="24"/>
        <v>28.306560576490014</v>
      </c>
      <c r="S36" s="118">
        <f t="shared" si="24"/>
        <v>33.05411269642974</v>
      </c>
      <c r="T36" s="118">
        <f t="shared" si="24"/>
        <v>32.726315657546778</v>
      </c>
      <c r="U36" s="118">
        <f t="shared" si="24"/>
        <v>33.279387238248191</v>
      </c>
      <c r="V36" s="118">
        <f t="shared" si="24"/>
        <v>35.624332977588047</v>
      </c>
      <c r="W36" s="118">
        <f t="shared" si="24"/>
        <v>36.09144320578487</v>
      </c>
      <c r="X36" s="118">
        <f t="shared" si="24"/>
        <v>36.974197608558839</v>
      </c>
      <c r="Y36" s="118">
        <f t="shared" si="24"/>
        <v>34.856647470431604</v>
      </c>
      <c r="Z36" s="118">
        <f t="shared" si="24"/>
        <v>25.483266777396896</v>
      </c>
      <c r="AA36" s="118">
        <f t="shared" si="24"/>
        <v>32.978041819558506</v>
      </c>
      <c r="AB36" s="118">
        <f t="shared" si="24"/>
        <v>42.869942879898453</v>
      </c>
      <c r="AC36" s="118">
        <f t="shared" si="24"/>
        <v>35.457687151799874</v>
      </c>
      <c r="AD36" s="118">
        <f t="shared" si="24"/>
        <v>19.583685630309621</v>
      </c>
      <c r="AE36" s="118">
        <f t="shared" si="24"/>
        <v>27.982076176250935</v>
      </c>
      <c r="AF36" s="118">
        <f t="shared" ref="AF36:AI36" si="25">AF8/AF$6*100</f>
        <v>27.846930307853462</v>
      </c>
      <c r="AG36" s="118">
        <f t="shared" si="25"/>
        <v>25.228576085829026</v>
      </c>
      <c r="AH36" s="118">
        <f t="shared" si="25"/>
        <v>29.802766393442624</v>
      </c>
      <c r="AI36" s="118">
        <f t="shared" si="25"/>
        <v>24.179036483049238</v>
      </c>
      <c r="AJ36" s="118">
        <f t="shared" ref="AJ36" si="26">AJ8/AJ$6*100</f>
        <v>28.997669608022829</v>
      </c>
    </row>
    <row r="37" spans="2:36">
      <c r="B37" s="106" t="s">
        <v>276</v>
      </c>
      <c r="C37" s="119">
        <f>C36-C38</f>
        <v>24.710331896344492</v>
      </c>
      <c r="D37" s="119">
        <f t="shared" ref="D37:AE37" si="27">D36-D38</f>
        <v>27.639026520431987</v>
      </c>
      <c r="E37" s="119">
        <f t="shared" si="27"/>
        <v>22.43042320729738</v>
      </c>
      <c r="F37" s="119">
        <f t="shared" si="27"/>
        <v>23.537922032992089</v>
      </c>
      <c r="G37" s="119">
        <f t="shared" si="27"/>
        <v>23.493356001968593</v>
      </c>
      <c r="H37" s="119">
        <f t="shared" si="27"/>
        <v>23.609521119222133</v>
      </c>
      <c r="I37" s="119">
        <f t="shared" si="27"/>
        <v>19.485943229661824</v>
      </c>
      <c r="J37" s="119">
        <f t="shared" si="27"/>
        <v>20.710522761042821</v>
      </c>
      <c r="K37" s="119">
        <f t="shared" si="27"/>
        <v>23.60382080078125</v>
      </c>
      <c r="L37" s="119">
        <f t="shared" si="27"/>
        <v>23.649091790470212</v>
      </c>
      <c r="M37" s="119">
        <f t="shared" si="27"/>
        <v>24.191586188251904</v>
      </c>
      <c r="N37" s="119">
        <f t="shared" si="27"/>
        <v>24.126262870401703</v>
      </c>
      <c r="O37" s="119">
        <f t="shared" si="27"/>
        <v>26.490329920364051</v>
      </c>
      <c r="P37" s="119">
        <f t="shared" si="27"/>
        <v>24.912071280881634</v>
      </c>
      <c r="Q37" s="119">
        <f t="shared" si="27"/>
        <v>22.423720961016613</v>
      </c>
      <c r="R37" s="119">
        <f t="shared" si="27"/>
        <v>19.061202021718458</v>
      </c>
      <c r="S37" s="119">
        <f t="shared" si="27"/>
        <v>19.631796962324934</v>
      </c>
      <c r="T37" s="119">
        <f t="shared" si="27"/>
        <v>19.74708293123112</v>
      </c>
      <c r="U37" s="119">
        <f t="shared" si="27"/>
        <v>19.457656433380691</v>
      </c>
      <c r="V37" s="119">
        <f t="shared" si="27"/>
        <v>5.7750800426894351</v>
      </c>
      <c r="W37" s="119">
        <f t="shared" si="27"/>
        <v>19.796374409962834</v>
      </c>
      <c r="X37" s="119">
        <f t="shared" si="27"/>
        <v>21.569540591567019</v>
      </c>
      <c r="Y37" s="119">
        <f t="shared" si="27"/>
        <v>21.468821598860607</v>
      </c>
      <c r="Z37" s="119">
        <f t="shared" si="27"/>
        <v>11.439375198784321</v>
      </c>
      <c r="AA37" s="119">
        <f t="shared" si="27"/>
        <v>19.263789387850196</v>
      </c>
      <c r="AB37" s="119">
        <f t="shared" si="27"/>
        <v>29.428674539865845</v>
      </c>
      <c r="AC37" s="119">
        <f t="shared" si="27"/>
        <v>24.641192458584932</v>
      </c>
      <c r="AD37" s="119">
        <f t="shared" si="27"/>
        <v>8.4390224262189495</v>
      </c>
      <c r="AE37" s="119">
        <f t="shared" si="27"/>
        <v>21.665421956684096</v>
      </c>
      <c r="AF37" s="119">
        <f t="shared" ref="AF37:AI37" si="28">AF36-AF38</f>
        <v>20.500891047354749</v>
      </c>
      <c r="AG37" s="119">
        <f t="shared" si="28"/>
        <v>22.350814279151788</v>
      </c>
      <c r="AH37" s="119">
        <f t="shared" si="28"/>
        <v>20.222848360655739</v>
      </c>
      <c r="AI37" s="119">
        <f t="shared" si="28"/>
        <v>18.489553674246736</v>
      </c>
      <c r="AJ37" s="119">
        <f t="shared" ref="AJ37" si="29">AJ36-AJ38</f>
        <v>19.978528972794635</v>
      </c>
    </row>
    <row r="38" spans="2:36">
      <c r="B38" s="106" t="s">
        <v>277</v>
      </c>
      <c r="C38" s="119">
        <f>C11/C6*100</f>
        <v>-2.5913876824949118</v>
      </c>
      <c r="D38" s="119">
        <f t="shared" ref="D38:AE38" si="30">D11/D6*100</f>
        <v>-3.4296847444532155</v>
      </c>
      <c r="E38" s="119">
        <f t="shared" si="30"/>
        <v>0.80015130133697998</v>
      </c>
      <c r="F38" s="119">
        <f t="shared" si="30"/>
        <v>0.83030617540217955</v>
      </c>
      <c r="G38" s="119">
        <f t="shared" si="30"/>
        <v>2.3190610412658645</v>
      </c>
      <c r="H38" s="119">
        <f t="shared" si="30"/>
        <v>2.8144095389601702</v>
      </c>
      <c r="I38" s="119">
        <f t="shared" si="30"/>
        <v>7.3815021051201954</v>
      </c>
      <c r="J38" s="119">
        <f t="shared" si="30"/>
        <v>6.9877076860732137</v>
      </c>
      <c r="K38" s="119">
        <f t="shared" si="30"/>
        <v>5.5572509765625</v>
      </c>
      <c r="L38" s="119">
        <f t="shared" si="30"/>
        <v>7.8616441871738578</v>
      </c>
      <c r="M38" s="119">
        <f t="shared" si="30"/>
        <v>6.6745768312281282</v>
      </c>
      <c r="N38" s="119">
        <f t="shared" si="30"/>
        <v>9.4664926443337993</v>
      </c>
      <c r="O38" s="119">
        <f t="shared" si="30"/>
        <v>6.2950322335987865</v>
      </c>
      <c r="P38" s="119">
        <f t="shared" si="30"/>
        <v>-0.72261420075458827</v>
      </c>
      <c r="Q38" s="119">
        <f t="shared" si="30"/>
        <v>5.7995234628367198</v>
      </c>
      <c r="R38" s="119">
        <f t="shared" si="30"/>
        <v>9.2453585547715562</v>
      </c>
      <c r="S38" s="119">
        <f t="shared" si="30"/>
        <v>13.422315734104806</v>
      </c>
      <c r="T38" s="119">
        <f t="shared" si="30"/>
        <v>12.979232726315656</v>
      </c>
      <c r="U38" s="119">
        <f t="shared" si="30"/>
        <v>13.821730804867501</v>
      </c>
      <c r="V38" s="119">
        <f t="shared" si="30"/>
        <v>29.849252934898612</v>
      </c>
      <c r="W38" s="119">
        <f t="shared" si="30"/>
        <v>16.295068795822036</v>
      </c>
      <c r="X38" s="119">
        <f t="shared" si="30"/>
        <v>15.404657016991818</v>
      </c>
      <c r="Y38" s="119">
        <f t="shared" si="30"/>
        <v>13.387825871570996</v>
      </c>
      <c r="Z38" s="119">
        <f t="shared" si="30"/>
        <v>14.043891578612575</v>
      </c>
      <c r="AA38" s="119">
        <f t="shared" si="30"/>
        <v>13.714252431708312</v>
      </c>
      <c r="AB38" s="119">
        <f t="shared" si="30"/>
        <v>13.441268340032606</v>
      </c>
      <c r="AC38" s="119">
        <f t="shared" si="30"/>
        <v>10.81649469321494</v>
      </c>
      <c r="AD38" s="119">
        <f t="shared" si="30"/>
        <v>11.144663204090671</v>
      </c>
      <c r="AE38" s="119">
        <f t="shared" si="30"/>
        <v>6.31665421956684</v>
      </c>
      <c r="AF38" s="119">
        <f t="shared" ref="AF38:AI38" si="31">AF11/AF6*100</f>
        <v>7.3460392604987144</v>
      </c>
      <c r="AG38" s="119">
        <f t="shared" si="31"/>
        <v>2.8777618066772375</v>
      </c>
      <c r="AH38" s="119">
        <f t="shared" si="31"/>
        <v>9.5799180327868854</v>
      </c>
      <c r="AI38" s="119">
        <f t="shared" si="31"/>
        <v>5.6894828088025005</v>
      </c>
      <c r="AJ38" s="119">
        <f t="shared" ref="AJ38" si="32">AJ11/AJ6*100</f>
        <v>9.0191406352281955</v>
      </c>
    </row>
    <row r="39" spans="2:36">
      <c r="B39" s="106" t="s">
        <v>278</v>
      </c>
      <c r="C39" s="119">
        <f>C40-C38</f>
        <v>11.29024503597814</v>
      </c>
      <c r="D39" s="119">
        <f t="shared" ref="D39:AE39" si="33">D40-D38</f>
        <v>10.979358067821092</v>
      </c>
      <c r="E39" s="119">
        <f t="shared" si="33"/>
        <v>9.7196560804224799</v>
      </c>
      <c r="F39" s="119">
        <f t="shared" si="33"/>
        <v>9.7215014703338518</v>
      </c>
      <c r="G39" s="119">
        <f t="shared" si="33"/>
        <v>9.1986935707574595</v>
      </c>
      <c r="H39" s="119">
        <f t="shared" si="33"/>
        <v>8.8877655699439497</v>
      </c>
      <c r="I39" s="119">
        <f t="shared" si="33"/>
        <v>9.6258318620127667</v>
      </c>
      <c r="J39" s="119">
        <f t="shared" si="33"/>
        <v>7.3348642442253142</v>
      </c>
      <c r="K39" s="119">
        <f t="shared" si="33"/>
        <v>9.65118408203125</v>
      </c>
      <c r="L39" s="119">
        <f t="shared" si="33"/>
        <v>8.9395192335110778</v>
      </c>
      <c r="M39" s="119">
        <f t="shared" si="33"/>
        <v>9.6063441522356232</v>
      </c>
      <c r="N39" s="119">
        <f t="shared" si="33"/>
        <v>11.147097210808722</v>
      </c>
      <c r="O39" s="119">
        <f t="shared" si="33"/>
        <v>9.9127796738718246</v>
      </c>
      <c r="P39" s="119">
        <f t="shared" si="33"/>
        <v>10.602604821691214</v>
      </c>
      <c r="Q39" s="119">
        <f t="shared" si="33"/>
        <v>8.4535707194387442</v>
      </c>
      <c r="R39" s="119">
        <f t="shared" si="33"/>
        <v>6.4204573887804628</v>
      </c>
      <c r="S39" s="119">
        <f t="shared" si="33"/>
        <v>6.919587086593463</v>
      </c>
      <c r="T39" s="119">
        <f t="shared" si="33"/>
        <v>6.8831543195177307</v>
      </c>
      <c r="U39" s="119">
        <f t="shared" si="33"/>
        <v>6.7033170671443596</v>
      </c>
      <c r="V39" s="119">
        <f t="shared" si="33"/>
        <v>7.2145144076840957</v>
      </c>
      <c r="W39" s="119">
        <f t="shared" si="33"/>
        <v>6.9097117605704526</v>
      </c>
      <c r="X39" s="119">
        <f t="shared" si="33"/>
        <v>7.2611705475141601</v>
      </c>
      <c r="Y39" s="119">
        <f t="shared" si="33"/>
        <v>7.2103535822651565</v>
      </c>
      <c r="Z39" s="119">
        <f t="shared" si="33"/>
        <v>7.40832361498863</v>
      </c>
      <c r="AA39" s="119">
        <f t="shared" si="33"/>
        <v>8.0750189294658963</v>
      </c>
      <c r="AB39" s="119">
        <f t="shared" si="33"/>
        <v>9.5934392772253805</v>
      </c>
      <c r="AC39" s="119">
        <f t="shared" si="33"/>
        <v>10.042921621920774</v>
      </c>
      <c r="AD39" s="119">
        <f t="shared" si="33"/>
        <v>10.531330944424314</v>
      </c>
      <c r="AE39" s="119">
        <f t="shared" si="33"/>
        <v>11.11277072442121</v>
      </c>
      <c r="AF39" s="119">
        <f t="shared" ref="AF39:AI39" si="34">AF40-AF38</f>
        <v>10.299419118747366</v>
      </c>
      <c r="AG39" s="119">
        <f t="shared" si="34"/>
        <v>10.893113821258687</v>
      </c>
      <c r="AH39" s="119">
        <f t="shared" si="34"/>
        <v>8.90625</v>
      </c>
      <c r="AI39" s="119">
        <f t="shared" si="34"/>
        <v>8.8505878035508641</v>
      </c>
      <c r="AJ39" s="119">
        <f t="shared" ref="AJ39" si="35">AJ40-AJ38</f>
        <v>9.4472519703595079</v>
      </c>
    </row>
    <row r="40" spans="2:36">
      <c r="B40" s="106" t="s">
        <v>279</v>
      </c>
      <c r="C40" s="119">
        <f>C13/C6*100</f>
        <v>8.6988573534832287</v>
      </c>
      <c r="D40" s="119">
        <f t="shared" ref="D40:AE40" si="36">D13/D6*100</f>
        <v>7.5496733233678768</v>
      </c>
      <c r="E40" s="119">
        <f t="shared" si="36"/>
        <v>10.51980738175946</v>
      </c>
      <c r="F40" s="119">
        <f t="shared" si="36"/>
        <v>10.551807645736032</v>
      </c>
      <c r="G40" s="119">
        <f t="shared" si="36"/>
        <v>11.517754612023325</v>
      </c>
      <c r="H40" s="119">
        <f t="shared" si="36"/>
        <v>11.70217510890412</v>
      </c>
      <c r="I40" s="119">
        <f t="shared" si="36"/>
        <v>17.007333967132961</v>
      </c>
      <c r="J40" s="119">
        <f t="shared" si="36"/>
        <v>14.322571930298528</v>
      </c>
      <c r="K40" s="119">
        <f t="shared" si="36"/>
        <v>15.20843505859375</v>
      </c>
      <c r="L40" s="119">
        <f t="shared" si="36"/>
        <v>16.801163420684937</v>
      </c>
      <c r="M40" s="119">
        <f t="shared" si="36"/>
        <v>16.280920983463751</v>
      </c>
      <c r="N40" s="119">
        <f t="shared" si="36"/>
        <v>20.613589855142521</v>
      </c>
      <c r="O40" s="119">
        <f t="shared" si="36"/>
        <v>16.20781190747061</v>
      </c>
      <c r="P40" s="119">
        <f t="shared" si="36"/>
        <v>9.8799906209366259</v>
      </c>
      <c r="Q40" s="119">
        <f t="shared" si="36"/>
        <v>14.253094182275463</v>
      </c>
      <c r="R40" s="119">
        <f t="shared" si="36"/>
        <v>15.665815943552019</v>
      </c>
      <c r="S40" s="119">
        <f t="shared" si="36"/>
        <v>20.341902820698269</v>
      </c>
      <c r="T40" s="119">
        <f t="shared" si="36"/>
        <v>19.862387045833387</v>
      </c>
      <c r="U40" s="119">
        <f t="shared" si="36"/>
        <v>20.525047872011861</v>
      </c>
      <c r="V40" s="119">
        <f t="shared" si="36"/>
        <v>37.063767342582707</v>
      </c>
      <c r="W40" s="119">
        <f t="shared" si="36"/>
        <v>23.204780556392489</v>
      </c>
      <c r="X40" s="119">
        <f t="shared" si="36"/>
        <v>22.665827564505978</v>
      </c>
      <c r="Y40" s="119">
        <f t="shared" si="36"/>
        <v>20.598179453836153</v>
      </c>
      <c r="Z40" s="119">
        <f t="shared" si="36"/>
        <v>21.452215193601205</v>
      </c>
      <c r="AA40" s="119">
        <f t="shared" si="36"/>
        <v>21.789271361174208</v>
      </c>
      <c r="AB40" s="119">
        <f t="shared" si="36"/>
        <v>23.034707617257986</v>
      </c>
      <c r="AC40" s="119">
        <f t="shared" si="36"/>
        <v>20.859416315135714</v>
      </c>
      <c r="AD40" s="119">
        <f t="shared" si="36"/>
        <v>21.675994148514985</v>
      </c>
      <c r="AE40" s="119">
        <f t="shared" si="36"/>
        <v>17.42942494398805</v>
      </c>
      <c r="AF40" s="119">
        <f t="shared" ref="AF40:AI40" si="37">AF13/AF6*100</f>
        <v>17.64545837924608</v>
      </c>
      <c r="AG40" s="119">
        <f t="shared" si="37"/>
        <v>13.770875627935924</v>
      </c>
      <c r="AH40" s="119">
        <f t="shared" si="37"/>
        <v>18.486168032786885</v>
      </c>
      <c r="AI40" s="119">
        <f t="shared" si="37"/>
        <v>14.540070612353365</v>
      </c>
      <c r="AJ40" s="119">
        <f t="shared" ref="AJ40" si="38">AJ13/AJ6*100</f>
        <v>18.466392605587703</v>
      </c>
    </row>
    <row r="41" spans="2:36">
      <c r="B41" s="106" t="s">
        <v>280</v>
      </c>
      <c r="C41" s="119">
        <f>C22/C6*100</f>
        <v>-4.4600073719130116</v>
      </c>
      <c r="D41" s="119">
        <f t="shared" ref="D41:AE41" si="39">D22/D6*100</f>
        <v>-5.6416802432019342</v>
      </c>
      <c r="E41" s="119">
        <f t="shared" si="39"/>
        <v>-1.7516039396540437</v>
      </c>
      <c r="F41" s="119">
        <f t="shared" si="39"/>
        <v>-0.95611014137220673</v>
      </c>
      <c r="G41" s="119">
        <f t="shared" si="39"/>
        <v>-0.1700147644400698</v>
      </c>
      <c r="H41" s="119">
        <f t="shared" si="39"/>
        <v>-0.64524761749007598</v>
      </c>
      <c r="I41" s="119">
        <f t="shared" si="39"/>
        <v>2.9709357598804833</v>
      </c>
      <c r="J41" s="119">
        <f t="shared" si="39"/>
        <v>1.0873970012157235</v>
      </c>
      <c r="K41" s="119">
        <f t="shared" si="39"/>
        <v>0.8941650390625</v>
      </c>
      <c r="L41" s="119">
        <f t="shared" si="39"/>
        <v>3.2835267615272752</v>
      </c>
      <c r="M41" s="119">
        <f t="shared" si="39"/>
        <v>1.5064357699644042</v>
      </c>
      <c r="N41" s="119">
        <f t="shared" si="39"/>
        <v>2.6667311193825429</v>
      </c>
      <c r="O41" s="119">
        <f t="shared" si="39"/>
        <v>0.51194539249146753</v>
      </c>
      <c r="P41" s="119">
        <f t="shared" si="39"/>
        <v>-5.2949075949097262</v>
      </c>
      <c r="Q41" s="119">
        <f t="shared" si="39"/>
        <v>1.1665232642795684</v>
      </c>
      <c r="R41" s="119">
        <f t="shared" si="39"/>
        <v>5.9563128659360451</v>
      </c>
      <c r="S41" s="119">
        <f t="shared" si="39"/>
        <v>7.8032743770136106</v>
      </c>
      <c r="T41" s="119">
        <f t="shared" si="39"/>
        <v>7.8306533482058933</v>
      </c>
      <c r="U41" s="119">
        <f t="shared" si="39"/>
        <v>8.1549200074124411</v>
      </c>
      <c r="V41" s="119">
        <f t="shared" si="39"/>
        <v>22.073105656350052</v>
      </c>
      <c r="W41" s="119">
        <f t="shared" si="39"/>
        <v>11.391483378527669</v>
      </c>
      <c r="X41" s="119">
        <f t="shared" si="39"/>
        <v>10.673379483952171</v>
      </c>
      <c r="Y41" s="119">
        <f t="shared" si="39"/>
        <v>7.5794166821475013</v>
      </c>
      <c r="Z41" s="119">
        <f t="shared" si="39"/>
        <v>7.1680154551130277</v>
      </c>
      <c r="AA41" s="119">
        <f t="shared" si="39"/>
        <v>6.5560020968023771</v>
      </c>
      <c r="AB41" s="119">
        <f t="shared" si="39"/>
        <v>5.0412534066727233</v>
      </c>
      <c r="AC41" s="119">
        <f t="shared" si="39"/>
        <v>2.4338650367109005</v>
      </c>
      <c r="AD41" s="119">
        <f t="shared" si="39"/>
        <v>3.9094898739783392</v>
      </c>
      <c r="AE41" s="119">
        <f t="shared" si="39"/>
        <v>-1.2606422703510083</v>
      </c>
      <c r="AF41" s="119">
        <f t="shared" ref="AF41:AI41" si="40">AF22/AF6*100</f>
        <v>-0.34825667605327237</v>
      </c>
      <c r="AG41" s="119">
        <f t="shared" si="40"/>
        <v>-4.0054532252567308</v>
      </c>
      <c r="AH41" s="119">
        <f t="shared" si="40"/>
        <v>2.3245389344262293</v>
      </c>
      <c r="AI41" s="119">
        <f t="shared" si="40"/>
        <v>1.6779924832010935</v>
      </c>
      <c r="AJ41" s="119">
        <f t="shared" ref="AJ41" si="41">AJ22/AJ6*100</f>
        <v>3.0478384959807281</v>
      </c>
    </row>
    <row r="42" spans="2:36">
      <c r="B42" s="108" t="s">
        <v>281</v>
      </c>
      <c r="C42" s="120">
        <f>C23/C6*100</f>
        <v>-4.3926986009391173</v>
      </c>
      <c r="D42" s="120">
        <f t="shared" ref="D42:AE42" si="42">D23/D6*100</f>
        <v>-5.5778565310132855</v>
      </c>
      <c r="E42" s="120">
        <f t="shared" si="42"/>
        <v>-1.745784657462502</v>
      </c>
      <c r="F42" s="120">
        <f t="shared" si="42"/>
        <v>-0.93252189775282668</v>
      </c>
      <c r="G42" s="120">
        <f t="shared" si="42"/>
        <v>-0.14913575828076298</v>
      </c>
      <c r="H42" s="120">
        <f t="shared" si="42"/>
        <v>-0.62294643255378301</v>
      </c>
      <c r="I42" s="120">
        <f t="shared" si="42"/>
        <v>2.9760287926117073</v>
      </c>
      <c r="J42" s="120">
        <f t="shared" si="42"/>
        <v>1.0873970012157235</v>
      </c>
      <c r="K42" s="120">
        <f t="shared" si="42"/>
        <v>0.8544921875</v>
      </c>
      <c r="L42" s="120">
        <f t="shared" si="42"/>
        <v>3.2122387293621144</v>
      </c>
      <c r="M42" s="120">
        <f t="shared" si="42"/>
        <v>1.4298373409831633</v>
      </c>
      <c r="N42" s="120">
        <f t="shared" si="42"/>
        <v>2.5442709592175441</v>
      </c>
      <c r="O42" s="120">
        <f t="shared" si="42"/>
        <v>0.43420553659461508</v>
      </c>
      <c r="P42" s="120">
        <f t="shared" si="42"/>
        <v>-5.2608019099183601</v>
      </c>
      <c r="Q42" s="120">
        <f t="shared" si="42"/>
        <v>1.1499768349990072</v>
      </c>
      <c r="R42" s="120">
        <f t="shared" si="42"/>
        <v>5.8737426812790874</v>
      </c>
      <c r="S42" s="120">
        <f t="shared" si="42"/>
        <v>7.7177986718390423</v>
      </c>
      <c r="T42" s="120">
        <f t="shared" si="42"/>
        <v>7.7366554286931786</v>
      </c>
      <c r="U42" s="120">
        <f t="shared" si="42"/>
        <v>8.0548520600407674</v>
      </c>
      <c r="V42" s="120">
        <f t="shared" si="42"/>
        <v>21.716915688367131</v>
      </c>
      <c r="W42" s="120">
        <f t="shared" si="42"/>
        <v>11.248367982323995</v>
      </c>
      <c r="X42" s="120">
        <f t="shared" si="42"/>
        <v>10.528634361233479</v>
      </c>
      <c r="Y42" s="120">
        <f t="shared" si="42"/>
        <v>7.5063471422379093</v>
      </c>
      <c r="Z42" s="120">
        <f t="shared" si="42"/>
        <v>7.0914466786820745</v>
      </c>
      <c r="AA42" s="120">
        <f t="shared" si="42"/>
        <v>6.4802842332110195</v>
      </c>
      <c r="AB42" s="120">
        <f t="shared" si="42"/>
        <v>4.9566310340107274</v>
      </c>
      <c r="AC42" s="120">
        <f t="shared" si="42"/>
        <v>2.3637638203933045</v>
      </c>
      <c r="AD42" s="120">
        <f t="shared" si="42"/>
        <v>3.8517802740534957</v>
      </c>
      <c r="AE42" s="120">
        <f t="shared" si="42"/>
        <v>-1.2651232262882748</v>
      </c>
      <c r="AF42" s="120">
        <f t="shared" ref="AF42:AI42" si="43">AF23/AF6*100</f>
        <v>-0.31560761267327814</v>
      </c>
      <c r="AG42" s="120">
        <f t="shared" si="43"/>
        <v>-3.9580338751981983</v>
      </c>
      <c r="AH42" s="120">
        <f t="shared" si="43"/>
        <v>2.3514344262295079</v>
      </c>
      <c r="AI42" s="120">
        <f t="shared" si="43"/>
        <v>1.6678688483099855</v>
      </c>
      <c r="AJ42" s="120">
        <f t="shared" ref="AJ42" si="44">AJ23/AJ6*100</f>
        <v>3.0111806446544995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+'SKC cons-BS'!Q5</f>
        <v>7868</v>
      </c>
      <c r="G45" s="122">
        <f>+'SKC cons-BS'!R5</f>
        <v>16561</v>
      </c>
      <c r="H45" s="122">
        <f>+'SKC cons-BS'!S5</f>
        <v>8502</v>
      </c>
      <c r="I45" s="122">
        <f>+'SKC cons-BS'!T5</f>
        <v>5941</v>
      </c>
      <c r="J45" s="122">
        <f>+'SKC cons-BS'!U5</f>
        <v>6723</v>
      </c>
      <c r="K45" s="122">
        <f>+'SKC cons-BS'!V5</f>
        <v>9622</v>
      </c>
      <c r="L45" s="122">
        <f>+'SKC cons-BS'!W5</f>
        <v>8767</v>
      </c>
      <c r="M45" s="122">
        <f>+'SKC cons-BS'!X5</f>
        <v>10623</v>
      </c>
      <c r="N45" s="122">
        <f>+'SKC cons-BS'!Y5</f>
        <v>17147</v>
      </c>
      <c r="O45" s="122">
        <f>+'SKC cons-BS'!Z5</f>
        <v>12795</v>
      </c>
      <c r="P45" s="122">
        <f>+'SKC cons-BS'!AA5</f>
        <v>29104</v>
      </c>
      <c r="Q45" s="122">
        <f>+'SKC cons-BS'!AB5</f>
        <v>32784</v>
      </c>
      <c r="R45" s="122">
        <f>+'SKC cons-BS'!AC5</f>
        <v>28419</v>
      </c>
      <c r="S45" s="122">
        <f>+'SKC cons-BS'!AD5</f>
        <v>30322</v>
      </c>
      <c r="T45" s="122">
        <f>+'SKC cons-BS'!AE5</f>
        <v>38324</v>
      </c>
      <c r="U45" s="122">
        <f>+'SKC cons-BS'!AF5</f>
        <v>28671</v>
      </c>
      <c r="V45" s="122">
        <f>+'SKC cons-BS'!AG5</f>
        <v>17061</v>
      </c>
      <c r="W45" s="122">
        <f>+'SKC cons-BS'!AH5</f>
        <v>10378</v>
      </c>
      <c r="X45" s="122">
        <f>+'SKC cons-BS'!AI5</f>
        <v>6463</v>
      </c>
      <c r="Y45" s="122">
        <f>+'SKC cons-BS'!AJ5</f>
        <v>5459</v>
      </c>
      <c r="Z45" s="122">
        <f>+'SKC cons-BS'!AK5</f>
        <v>6333</v>
      </c>
      <c r="AA45" s="122">
        <f>+'SKC cons-BS'!AL5</f>
        <v>5481</v>
      </c>
      <c r="AB45" s="122">
        <f>+'SKC cons-BS'!AM5</f>
        <v>5699</v>
      </c>
      <c r="AC45" s="122">
        <f>+'SKC cons-BS'!AN5</f>
        <v>3555</v>
      </c>
      <c r="AD45" s="122">
        <f>+'SKC cons-BS'!AO5</f>
        <v>3158</v>
      </c>
      <c r="AE45" s="122">
        <f>+'SKC cons-BS'!AP5</f>
        <v>3889</v>
      </c>
      <c r="AF45" s="122">
        <f>+'SKC cons-BS'!AQ5</f>
        <v>3064</v>
      </c>
      <c r="AG45" s="122">
        <f>+'SKC cons-BS'!AR5</f>
        <v>10084</v>
      </c>
      <c r="AH45" s="122">
        <f>+'SKC cons-BS'!AS5</f>
        <v>5662</v>
      </c>
      <c r="AI45" s="122">
        <f>+'SKC cons-BS'!AT5</f>
        <v>7595</v>
      </c>
      <c r="AJ45" s="122">
        <f>+'SKC cons-BS'!AU5</f>
        <v>2739</v>
      </c>
    </row>
    <row r="46" spans="2:36">
      <c r="B46" s="121" t="s">
        <v>284</v>
      </c>
      <c r="C46" s="122"/>
      <c r="D46" s="122"/>
      <c r="E46" s="122"/>
      <c r="F46" s="122">
        <f>+'SKC cons-BS'!Q8+'SKC cons-BS'!Q9</f>
        <v>62536</v>
      </c>
      <c r="G46" s="122">
        <f>+'SKC cons-BS'!R8+'SKC cons-BS'!R9</f>
        <v>64284</v>
      </c>
      <c r="H46" s="122">
        <f>+'SKC cons-BS'!S8+'SKC cons-BS'!S9</f>
        <v>58612</v>
      </c>
      <c r="I46" s="122">
        <f>+'SKC cons-BS'!T8+'SKC cons-BS'!T9</f>
        <v>61116</v>
      </c>
      <c r="J46" s="122">
        <f>+'SKC cons-BS'!U8+'SKC cons-BS'!U9</f>
        <v>63996</v>
      </c>
      <c r="K46" s="122">
        <f>+'SKC cons-BS'!V8+'SKC cons-BS'!V9</f>
        <v>67638</v>
      </c>
      <c r="L46" s="122">
        <f>+'SKC cons-BS'!W8+'SKC cons-BS'!W9</f>
        <v>68189</v>
      </c>
      <c r="M46" s="122">
        <f>+'SKC cons-BS'!X8+'SKC cons-BS'!X9</f>
        <v>63402</v>
      </c>
      <c r="N46" s="122">
        <f>+'SKC cons-BS'!Y8+'SKC cons-BS'!Y9</f>
        <v>60366</v>
      </c>
      <c r="O46" s="122">
        <f>+'SKC cons-BS'!Z8+'SKC cons-BS'!Z9</f>
        <v>49568</v>
      </c>
      <c r="P46" s="122">
        <f>+'SKC cons-BS'!AA8+'SKC cons-BS'!AA9</f>
        <v>44239</v>
      </c>
      <c r="Q46" s="122">
        <f>+'SKC cons-BS'!AB8+'SKC cons-BS'!AB9</f>
        <v>44830</v>
      </c>
      <c r="R46" s="122">
        <f>+'SKC cons-BS'!AC8+'SKC cons-BS'!AC9</f>
        <v>64890</v>
      </c>
      <c r="S46" s="122">
        <f>+'SKC cons-BS'!AD8+'SKC cons-BS'!AD9</f>
        <v>54840</v>
      </c>
      <c r="T46" s="122">
        <f>+'SKC cons-BS'!AE8+'SKC cons-BS'!AE9</f>
        <v>63449</v>
      </c>
      <c r="U46" s="122">
        <f>+'SKC cons-BS'!AF8+'SKC cons-BS'!AF9</f>
        <v>57738</v>
      </c>
      <c r="V46" s="122">
        <f>+'SKC cons-BS'!AG8+'SKC cons-BS'!AG9</f>
        <v>58730</v>
      </c>
      <c r="W46" s="122">
        <f>+'SKC cons-BS'!AH8+'SKC cons-BS'!AH9</f>
        <v>67996</v>
      </c>
      <c r="X46" s="122">
        <f>+'SKC cons-BS'!AI8+'SKC cons-BS'!AI9</f>
        <v>60338</v>
      </c>
      <c r="Y46" s="122">
        <f>+'SKC cons-BS'!AJ8+'SKC cons-BS'!AJ9</f>
        <v>67638</v>
      </c>
      <c r="Z46" s="122">
        <f>+'SKC cons-BS'!AK8+'SKC cons-BS'!AK9</f>
        <v>74091</v>
      </c>
      <c r="AA46" s="122">
        <f>+'SKC cons-BS'!AL8+'SKC cons-BS'!AL9</f>
        <v>76585</v>
      </c>
      <c r="AB46" s="122">
        <f>+'SKC cons-BS'!AM8+'SKC cons-BS'!AM9</f>
        <v>75509</v>
      </c>
      <c r="AC46" s="122">
        <f>+'SKC cons-BS'!AN8+'SKC cons-BS'!AN9</f>
        <v>75751</v>
      </c>
      <c r="AD46" s="122">
        <f>+'SKC cons-BS'!AO8+'SKC cons-BS'!AO9</f>
        <v>69580</v>
      </c>
      <c r="AE46" s="122">
        <f>+'SKC cons-BS'!AP8+'SKC cons-BS'!AP9</f>
        <v>63881</v>
      </c>
      <c r="AF46" s="122">
        <f>+'SKC cons-BS'!AQ8+'SKC cons-BS'!AQ9</f>
        <v>63820</v>
      </c>
      <c r="AG46" s="122">
        <f>+'SKC cons-BS'!AR8+'SKC cons-BS'!AR9</f>
        <v>61732</v>
      </c>
      <c r="AH46" s="122">
        <f>+'SKC cons-BS'!AS8+'SKC cons-BS'!AS9</f>
        <v>63286</v>
      </c>
      <c r="AI46" s="122">
        <f>+'SKC cons-BS'!AT8+'SKC cons-BS'!AT9</f>
        <v>55170</v>
      </c>
      <c r="AJ46" s="122">
        <f>+'SKC cons-BS'!AU8+'SKC cons-BS'!AU9</f>
        <v>62302</v>
      </c>
    </row>
    <row r="47" spans="2:36">
      <c r="B47" s="121" t="s">
        <v>285</v>
      </c>
      <c r="C47" s="122"/>
      <c r="D47" s="122"/>
      <c r="E47" s="122"/>
      <c r="F47" s="122">
        <f>+'SKC cons-BS'!Q10</f>
        <v>52998</v>
      </c>
      <c r="G47" s="122">
        <f>+'SKC cons-BS'!R10</f>
        <v>58307</v>
      </c>
      <c r="H47" s="122">
        <f>+'SKC cons-BS'!S10</f>
        <v>61694</v>
      </c>
      <c r="I47" s="122">
        <f>+'SKC cons-BS'!T10</f>
        <v>82432</v>
      </c>
      <c r="J47" s="122">
        <f>+'SKC cons-BS'!U10</f>
        <v>95393</v>
      </c>
      <c r="K47" s="122">
        <f>+'SKC cons-BS'!V10</f>
        <v>93712</v>
      </c>
      <c r="L47" s="122">
        <f>+'SKC cons-BS'!W10</f>
        <v>86527</v>
      </c>
      <c r="M47" s="122">
        <f>+'SKC cons-BS'!X10</f>
        <v>81387</v>
      </c>
      <c r="N47" s="122">
        <f>+'SKC cons-BS'!Y10</f>
        <v>83873</v>
      </c>
      <c r="O47" s="122">
        <f>+'SKC cons-BS'!Z10</f>
        <v>81495</v>
      </c>
      <c r="P47" s="122">
        <f>+'SKC cons-BS'!AA10</f>
        <v>68836</v>
      </c>
      <c r="Q47" s="122">
        <f>+'SKC cons-BS'!AB10</f>
        <v>59530</v>
      </c>
      <c r="R47" s="122">
        <f>+'SKC cons-BS'!AC10</f>
        <v>55024</v>
      </c>
      <c r="S47" s="122">
        <f>+'SKC cons-BS'!AD10</f>
        <v>51725</v>
      </c>
      <c r="T47" s="122">
        <f>+'SKC cons-BS'!AE10</f>
        <v>49422</v>
      </c>
      <c r="U47" s="122">
        <f>+'SKC cons-BS'!AF10</f>
        <v>47991</v>
      </c>
      <c r="V47" s="122">
        <f>+'SKC cons-BS'!AG10</f>
        <v>53219</v>
      </c>
      <c r="W47" s="122">
        <f>+'SKC cons-BS'!AH10</f>
        <v>69822</v>
      </c>
      <c r="X47" s="122">
        <f>+'SKC cons-BS'!AI10</f>
        <v>80249</v>
      </c>
      <c r="Y47" s="122">
        <f>+'SKC cons-BS'!AJ10</f>
        <v>96044</v>
      </c>
      <c r="Z47" s="122">
        <f>+'SKC cons-BS'!AK10</f>
        <v>104038</v>
      </c>
      <c r="AA47" s="122">
        <f>+'SKC cons-BS'!AL10</f>
        <v>107217</v>
      </c>
      <c r="AB47" s="122">
        <f>+'SKC cons-BS'!AM10</f>
        <v>102010</v>
      </c>
      <c r="AC47" s="122">
        <f>+'SKC cons-BS'!AN10</f>
        <v>118623</v>
      </c>
      <c r="AD47" s="122">
        <f>+'SKC cons-BS'!AO10</f>
        <v>108311</v>
      </c>
      <c r="AE47" s="122">
        <f>+'SKC cons-BS'!AP10</f>
        <v>99580</v>
      </c>
      <c r="AF47" s="122">
        <f>+'SKC cons-BS'!AQ10</f>
        <v>84223</v>
      </c>
      <c r="AG47" s="122">
        <f>+'SKC cons-BS'!AR10</f>
        <v>89941</v>
      </c>
      <c r="AH47" s="122">
        <f>+'SKC cons-BS'!AS10</f>
        <v>85586</v>
      </c>
      <c r="AI47" s="122">
        <f>+'SKC cons-BS'!AT10</f>
        <v>91135</v>
      </c>
      <c r="AJ47" s="122">
        <f>+'SKC cons-BS'!AU10</f>
        <v>82367</v>
      </c>
    </row>
    <row r="48" spans="2:36">
      <c r="B48" s="121" t="s">
        <v>286</v>
      </c>
      <c r="C48" s="122"/>
      <c r="D48" s="122"/>
      <c r="E48" s="122"/>
      <c r="F48" s="122">
        <f>+F49-F45-F46-F47</f>
        <v>3133</v>
      </c>
      <c r="G48" s="122">
        <f t="shared" ref="G48:AE48" si="45">+G49-G45-G46-G47</f>
        <v>2615</v>
      </c>
      <c r="H48" s="122">
        <f t="shared" si="45"/>
        <v>3109</v>
      </c>
      <c r="I48" s="122">
        <f t="shared" si="45"/>
        <v>2989</v>
      </c>
      <c r="J48" s="122">
        <f t="shared" si="45"/>
        <v>4854</v>
      </c>
      <c r="K48" s="122">
        <f t="shared" si="45"/>
        <v>4148</v>
      </c>
      <c r="L48" s="122">
        <f t="shared" si="45"/>
        <v>3375</v>
      </c>
      <c r="M48" s="122">
        <f t="shared" si="45"/>
        <v>3681</v>
      </c>
      <c r="N48" s="122">
        <f t="shared" si="45"/>
        <v>7172</v>
      </c>
      <c r="O48" s="122">
        <f t="shared" si="45"/>
        <v>4766</v>
      </c>
      <c r="P48" s="122">
        <f t="shared" si="45"/>
        <v>3838</v>
      </c>
      <c r="Q48" s="122">
        <f t="shared" si="45"/>
        <v>2693</v>
      </c>
      <c r="R48" s="122">
        <f t="shared" si="45"/>
        <v>2411</v>
      </c>
      <c r="S48" s="122">
        <f t="shared" si="45"/>
        <v>2422</v>
      </c>
      <c r="T48" s="122">
        <f t="shared" si="45"/>
        <v>2274</v>
      </c>
      <c r="U48" s="122">
        <f t="shared" si="45"/>
        <v>2042</v>
      </c>
      <c r="V48" s="122">
        <f t="shared" si="45"/>
        <v>3422</v>
      </c>
      <c r="W48" s="122">
        <f t="shared" si="45"/>
        <v>2397</v>
      </c>
      <c r="X48" s="122">
        <f t="shared" si="45"/>
        <v>2676</v>
      </c>
      <c r="Y48" s="122">
        <f t="shared" si="45"/>
        <v>2580</v>
      </c>
      <c r="Z48" s="122">
        <f t="shared" si="45"/>
        <v>5259</v>
      </c>
      <c r="AA48" s="122">
        <f t="shared" si="45"/>
        <v>3855</v>
      </c>
      <c r="AB48" s="122">
        <f t="shared" si="45"/>
        <v>2896</v>
      </c>
      <c r="AC48" s="122">
        <f t="shared" si="45"/>
        <v>3456</v>
      </c>
      <c r="AD48" s="122">
        <f t="shared" si="45"/>
        <v>10246</v>
      </c>
      <c r="AE48" s="122">
        <f t="shared" si="45"/>
        <v>7363</v>
      </c>
      <c r="AF48" s="122">
        <f t="shared" ref="AF48:AI48" si="46">+AF49-AF45-AF46-AF47</f>
        <v>6520</v>
      </c>
      <c r="AG48" s="122">
        <f t="shared" si="46"/>
        <v>4914</v>
      </c>
      <c r="AH48" s="122">
        <f t="shared" si="46"/>
        <v>4320</v>
      </c>
      <c r="AI48" s="122">
        <f t="shared" si="46"/>
        <v>4337</v>
      </c>
      <c r="AJ48" s="122">
        <f t="shared" ref="AJ48" si="47">+AJ49-AJ45-AJ46-AJ47</f>
        <v>3467</v>
      </c>
    </row>
    <row r="49" spans="2:36">
      <c r="B49" s="121" t="s">
        <v>287</v>
      </c>
      <c r="C49" s="122"/>
      <c r="D49" s="122"/>
      <c r="E49" s="122"/>
      <c r="F49" s="122">
        <f>+'SKC cons-BS'!Q17</f>
        <v>126535</v>
      </c>
      <c r="G49" s="122">
        <f>+'SKC cons-BS'!R17</f>
        <v>141767</v>
      </c>
      <c r="H49" s="122">
        <f>+'SKC cons-BS'!S17</f>
        <v>131917</v>
      </c>
      <c r="I49" s="122">
        <f>+'SKC cons-BS'!T17</f>
        <v>152478</v>
      </c>
      <c r="J49" s="122">
        <f>+'SKC cons-BS'!U17</f>
        <v>170966</v>
      </c>
      <c r="K49" s="122">
        <f>+'SKC cons-BS'!V17</f>
        <v>175120</v>
      </c>
      <c r="L49" s="122">
        <f>+'SKC cons-BS'!W17</f>
        <v>166858</v>
      </c>
      <c r="M49" s="122">
        <f>+'SKC cons-BS'!X17</f>
        <v>159093</v>
      </c>
      <c r="N49" s="122">
        <f>+'SKC cons-BS'!Y17</f>
        <v>168558</v>
      </c>
      <c r="O49" s="122">
        <f>+'SKC cons-BS'!Z17</f>
        <v>148624</v>
      </c>
      <c r="P49" s="122">
        <f>+'SKC cons-BS'!AA17</f>
        <v>146017</v>
      </c>
      <c r="Q49" s="122">
        <f>+'SKC cons-BS'!AB17</f>
        <v>139837</v>
      </c>
      <c r="R49" s="122">
        <f>+'SKC cons-BS'!AC17</f>
        <v>150744</v>
      </c>
      <c r="S49" s="122">
        <f>+'SKC cons-BS'!AD17</f>
        <v>139309</v>
      </c>
      <c r="T49" s="122">
        <f>+'SKC cons-BS'!AE17</f>
        <v>153469</v>
      </c>
      <c r="U49" s="122">
        <f>+'SKC cons-BS'!AF17</f>
        <v>136442</v>
      </c>
      <c r="V49" s="122">
        <f>+'SKC cons-BS'!AG17</f>
        <v>132432</v>
      </c>
      <c r="W49" s="122">
        <f>+'SKC cons-BS'!AH17</f>
        <v>150593</v>
      </c>
      <c r="X49" s="122">
        <f>+'SKC cons-BS'!AI17</f>
        <v>149726</v>
      </c>
      <c r="Y49" s="122">
        <f>+'SKC cons-BS'!AJ17</f>
        <v>171721</v>
      </c>
      <c r="Z49" s="122">
        <f>+'SKC cons-BS'!AK17</f>
        <v>189721</v>
      </c>
      <c r="AA49" s="122">
        <f>+'SKC cons-BS'!AL17</f>
        <v>193138</v>
      </c>
      <c r="AB49" s="122">
        <f>+'SKC cons-BS'!AM17</f>
        <v>186114</v>
      </c>
      <c r="AC49" s="122">
        <f>+'SKC cons-BS'!AN17</f>
        <v>201385</v>
      </c>
      <c r="AD49" s="122">
        <f>+'SKC cons-BS'!AO17</f>
        <v>191295</v>
      </c>
      <c r="AE49" s="122">
        <f>+'SKC cons-BS'!AP17</f>
        <v>174713</v>
      </c>
      <c r="AF49" s="122">
        <f>+'SKC cons-BS'!AQ17</f>
        <v>157627</v>
      </c>
      <c r="AG49" s="122">
        <f>+'SKC cons-BS'!AR17</f>
        <v>166671</v>
      </c>
      <c r="AH49" s="122">
        <f>+'SKC cons-BS'!AS17</f>
        <v>158854</v>
      </c>
      <c r="AI49" s="122">
        <f>+'SKC cons-BS'!AT17</f>
        <v>158237</v>
      </c>
      <c r="AJ49" s="122">
        <f>+'SKC cons-BS'!AU17</f>
        <v>150875</v>
      </c>
    </row>
    <row r="50" spans="2:36">
      <c r="B50" s="121" t="s">
        <v>288</v>
      </c>
      <c r="C50" s="122"/>
      <c r="D50" s="122"/>
      <c r="E50" s="122"/>
      <c r="F50" s="122">
        <f>+'SKC cons-BS'!Q23</f>
        <v>0</v>
      </c>
      <c r="G50" s="122">
        <f>+'SKC cons-BS'!R23</f>
        <v>0</v>
      </c>
      <c r="H50" s="122">
        <f>+'SKC cons-BS'!S23</f>
        <v>0</v>
      </c>
      <c r="I50" s="122">
        <f>+'SKC cons-BS'!T23</f>
        <v>0</v>
      </c>
      <c r="J50" s="122">
        <f>+'SKC cons-BS'!U23</f>
        <v>0</v>
      </c>
      <c r="K50" s="122">
        <f>+'SKC cons-BS'!V23</f>
        <v>0</v>
      </c>
      <c r="L50" s="122">
        <f>+'SKC cons-BS'!W23</f>
        <v>0</v>
      </c>
      <c r="M50" s="122">
        <f>+'SKC cons-BS'!X23</f>
        <v>0</v>
      </c>
      <c r="N50" s="122">
        <f>+'SKC cons-BS'!Y23</f>
        <v>0</v>
      </c>
      <c r="O50" s="122">
        <f>+'SKC cons-BS'!Z23</f>
        <v>0</v>
      </c>
      <c r="P50" s="122">
        <f>+'SKC cons-BS'!AA23</f>
        <v>0</v>
      </c>
      <c r="Q50" s="122">
        <f>+'SKC cons-BS'!AB23</f>
        <v>0</v>
      </c>
      <c r="R50" s="122">
        <f>+'SKC cons-BS'!AC23</f>
        <v>0</v>
      </c>
      <c r="S50" s="122">
        <f>+'SKC cons-BS'!AD23</f>
        <v>0</v>
      </c>
      <c r="T50" s="122">
        <f>+'SKC cons-BS'!AE23</f>
        <v>0</v>
      </c>
      <c r="U50" s="122">
        <f>+'SKC cons-BS'!AF23</f>
        <v>0</v>
      </c>
      <c r="V50" s="122">
        <f>+'SKC cons-BS'!AG23</f>
        <v>0</v>
      </c>
      <c r="W50" s="122">
        <f>+'SKC cons-BS'!AH23</f>
        <v>0</v>
      </c>
      <c r="X50" s="122">
        <f>+'SKC cons-BS'!AI23</f>
        <v>0</v>
      </c>
      <c r="Y50" s="122">
        <f>+'SKC cons-BS'!AJ23</f>
        <v>0</v>
      </c>
      <c r="Z50" s="122">
        <f>+'SKC cons-BS'!AK23</f>
        <v>0</v>
      </c>
      <c r="AA50" s="122">
        <f>+'SKC cons-BS'!AL23</f>
        <v>0</v>
      </c>
      <c r="AB50" s="122">
        <f>+'SKC cons-BS'!AM23</f>
        <v>0</v>
      </c>
      <c r="AC50" s="122">
        <f>+'SKC cons-BS'!AN23</f>
        <v>0</v>
      </c>
      <c r="AD50" s="122">
        <f>+'SKC cons-BS'!AO23</f>
        <v>0</v>
      </c>
      <c r="AE50" s="122">
        <f>+'SKC cons-BS'!AP23</f>
        <v>0</v>
      </c>
      <c r="AF50" s="122">
        <f>+'SKC cons-BS'!AQ23</f>
        <v>0</v>
      </c>
      <c r="AG50" s="122">
        <f>+'SKC cons-BS'!AR23</f>
        <v>0</v>
      </c>
      <c r="AH50" s="122">
        <f>+'SKC cons-BS'!AS23</f>
        <v>0</v>
      </c>
      <c r="AI50" s="122">
        <f>+'SKC cons-BS'!AT23</f>
        <v>0</v>
      </c>
      <c r="AJ50" s="122">
        <f>+'SKC cons-BS'!AU23</f>
        <v>0</v>
      </c>
    </row>
    <row r="51" spans="2:36">
      <c r="B51" s="121" t="s">
        <v>289</v>
      </c>
      <c r="C51" s="122"/>
      <c r="D51" s="122"/>
      <c r="E51" s="122"/>
      <c r="F51" s="122">
        <f>+'SKC cons-BS'!Q26</f>
        <v>130429</v>
      </c>
      <c r="G51" s="122">
        <f>+'SKC cons-BS'!R26</f>
        <v>137543</v>
      </c>
      <c r="H51" s="122">
        <f>+'SKC cons-BS'!S26</f>
        <v>139807</v>
      </c>
      <c r="I51" s="122">
        <f>+'SKC cons-BS'!T26</f>
        <v>134728</v>
      </c>
      <c r="J51" s="122">
        <f>+'SKC cons-BS'!U26</f>
        <v>131146</v>
      </c>
      <c r="K51" s="122">
        <f>+'SKC cons-BS'!V26</f>
        <v>150081</v>
      </c>
      <c r="L51" s="122">
        <f>+'SKC cons-BS'!W26</f>
        <v>158096</v>
      </c>
      <c r="M51" s="122">
        <f>+'SKC cons-BS'!X26</f>
        <v>154794</v>
      </c>
      <c r="N51" s="122">
        <f>+'SKC cons-BS'!Y26</f>
        <v>148829</v>
      </c>
      <c r="O51" s="122">
        <f>+'SKC cons-BS'!Z26</f>
        <v>137533</v>
      </c>
      <c r="P51" s="122">
        <f>+'SKC cons-BS'!AA26</f>
        <v>138018</v>
      </c>
      <c r="Q51" s="122">
        <f>+'SKC cons-BS'!AB26</f>
        <v>133441</v>
      </c>
      <c r="R51" s="122">
        <f>+'SKC cons-BS'!AC26</f>
        <v>142686</v>
      </c>
      <c r="S51" s="122">
        <f>+'SKC cons-BS'!AD26</f>
        <v>144844</v>
      </c>
      <c r="T51" s="122">
        <f>+'SKC cons-BS'!AE26</f>
        <v>147483</v>
      </c>
      <c r="U51" s="122">
        <f>+'SKC cons-BS'!AF26</f>
        <v>142831</v>
      </c>
      <c r="V51" s="122">
        <f>+'SKC cons-BS'!AG26</f>
        <v>140822</v>
      </c>
      <c r="W51" s="122">
        <f>+'SKC cons-BS'!AH26</f>
        <v>153484</v>
      </c>
      <c r="X51" s="122">
        <f>+'SKC cons-BS'!AI26</f>
        <v>153745</v>
      </c>
      <c r="Y51" s="122">
        <f>+'SKC cons-BS'!AJ26</f>
        <v>156427</v>
      </c>
      <c r="Z51" s="122">
        <f>+'SKC cons-BS'!AK26</f>
        <v>173359</v>
      </c>
      <c r="AA51" s="122">
        <f>+'SKC cons-BS'!AL26</f>
        <v>186185</v>
      </c>
      <c r="AB51" s="122">
        <f>+'SKC cons-BS'!AM26</f>
        <v>204667</v>
      </c>
      <c r="AC51" s="122">
        <f>+'SKC cons-BS'!AN26</f>
        <v>200607</v>
      </c>
      <c r="AD51" s="122">
        <f>+'SKC cons-BS'!AO26</f>
        <v>197932</v>
      </c>
      <c r="AE51" s="122">
        <f>+'SKC cons-BS'!AP26</f>
        <v>183264</v>
      </c>
      <c r="AF51" s="122">
        <f>+'SKC cons-BS'!AQ26</f>
        <v>178814</v>
      </c>
      <c r="AG51" s="122">
        <f>+'SKC cons-BS'!AR26</f>
        <v>175506</v>
      </c>
      <c r="AH51" s="122">
        <f>+'SKC cons-BS'!AS26</f>
        <v>160109</v>
      </c>
      <c r="AI51" s="122">
        <f>+'SKC cons-BS'!AT26</f>
        <v>162650</v>
      </c>
      <c r="AJ51" s="122">
        <f>+'SKC cons-BS'!AU26</f>
        <v>174120</v>
      </c>
    </row>
    <row r="52" spans="2:36">
      <c r="B52" s="121" t="s">
        <v>290</v>
      </c>
      <c r="C52" s="122"/>
      <c r="D52" s="122"/>
      <c r="E52" s="122"/>
      <c r="F52" s="122">
        <f>+'SKC cons-BS'!Q24</f>
        <v>1698</v>
      </c>
      <c r="G52" s="122">
        <f>+'SKC cons-BS'!R24</f>
        <v>1497</v>
      </c>
      <c r="H52" s="122">
        <f>+'SKC cons-BS'!S24</f>
        <v>1476</v>
      </c>
      <c r="I52" s="122">
        <f>+'SKC cons-BS'!T24</f>
        <v>1263</v>
      </c>
      <c r="J52" s="122">
        <f>+'SKC cons-BS'!U24</f>
        <v>1093</v>
      </c>
      <c r="K52" s="122">
        <f>+'SKC cons-BS'!V24</f>
        <v>887</v>
      </c>
      <c r="L52" s="122">
        <f>+'SKC cons-BS'!W24</f>
        <v>709</v>
      </c>
      <c r="M52" s="122">
        <f>+'SKC cons-BS'!X24</f>
        <v>629</v>
      </c>
      <c r="N52" s="122">
        <f>+'SKC cons-BS'!Y24</f>
        <v>429</v>
      </c>
      <c r="O52" s="122">
        <f>+'SKC cons-BS'!Z24</f>
        <v>295</v>
      </c>
      <c r="P52" s="122">
        <f>+'SKC cons-BS'!AA24</f>
        <v>402</v>
      </c>
      <c r="Q52" s="122">
        <f>+'SKC cons-BS'!AB24</f>
        <v>364</v>
      </c>
      <c r="R52" s="122">
        <f>+'SKC cons-BS'!AC24</f>
        <v>319</v>
      </c>
      <c r="S52" s="122">
        <f>+'SKC cons-BS'!AD24</f>
        <v>231</v>
      </c>
      <c r="T52" s="122">
        <f>+'SKC cons-BS'!AE24</f>
        <v>315</v>
      </c>
      <c r="U52" s="122">
        <f>+'SKC cons-BS'!AF24</f>
        <v>487</v>
      </c>
      <c r="V52" s="122">
        <f>+'SKC cons-BS'!AG24</f>
        <v>481</v>
      </c>
      <c r="W52" s="122">
        <f>+'SKC cons-BS'!AH24</f>
        <v>547</v>
      </c>
      <c r="X52" s="122">
        <f>+'SKC cons-BS'!AI24</f>
        <v>647</v>
      </c>
      <c r="Y52" s="122">
        <f>+'SKC cons-BS'!AJ24</f>
        <v>554</v>
      </c>
      <c r="Z52" s="122">
        <f>+'SKC cons-BS'!AK24</f>
        <v>496</v>
      </c>
      <c r="AA52" s="122">
        <f>+'SKC cons-BS'!AL24</f>
        <v>494</v>
      </c>
      <c r="AB52" s="122">
        <f>+'SKC cons-BS'!AM24</f>
        <v>408</v>
      </c>
      <c r="AC52" s="122">
        <f>+'SKC cons-BS'!AN24</f>
        <v>628</v>
      </c>
      <c r="AD52" s="122">
        <f>+'SKC cons-BS'!AO24</f>
        <v>572</v>
      </c>
      <c r="AE52" s="122">
        <f>+'SKC cons-BS'!AP24</f>
        <v>532</v>
      </c>
      <c r="AF52" s="122">
        <f>+'SKC cons-BS'!AQ24</f>
        <v>443</v>
      </c>
      <c r="AG52" s="122">
        <f>+'SKC cons-BS'!AR24</f>
        <v>379</v>
      </c>
      <c r="AH52" s="122">
        <f>+'SKC cons-BS'!AS24</f>
        <v>749</v>
      </c>
      <c r="AI52" s="122">
        <f>+'SKC cons-BS'!AT24</f>
        <v>841</v>
      </c>
      <c r="AJ52" s="122">
        <f>+'SKC cons-BS'!AU24</f>
        <v>1501</v>
      </c>
    </row>
    <row r="53" spans="2:36">
      <c r="B53" s="121" t="s">
        <v>291</v>
      </c>
      <c r="C53" s="122"/>
      <c r="D53" s="122"/>
      <c r="E53" s="122"/>
      <c r="F53" s="122">
        <f>+'SKC cons-BS'!Q25</f>
        <v>2031</v>
      </c>
      <c r="G53" s="122">
        <f>+'SKC cons-BS'!R25</f>
        <v>2031</v>
      </c>
      <c r="H53" s="122">
        <f>+'SKC cons-BS'!S25</f>
        <v>2031</v>
      </c>
      <c r="I53" s="122">
        <f>+'SKC cons-BS'!T25</f>
        <v>2031</v>
      </c>
      <c r="J53" s="122">
        <f>+'SKC cons-BS'!U25</f>
        <v>2031</v>
      </c>
      <c r="K53" s="122">
        <f>+'SKC cons-BS'!V25</f>
        <v>2031</v>
      </c>
      <c r="L53" s="122">
        <f>+'SKC cons-BS'!W25</f>
        <v>2031</v>
      </c>
      <c r="M53" s="122">
        <f>+'SKC cons-BS'!X25</f>
        <v>2031</v>
      </c>
      <c r="N53" s="122">
        <f>+'SKC cons-BS'!Y25</f>
        <v>2031</v>
      </c>
      <c r="O53" s="122">
        <f>+'SKC cons-BS'!Z25</f>
        <v>2031</v>
      </c>
      <c r="P53" s="122">
        <f>+'SKC cons-BS'!AA25</f>
        <v>2031</v>
      </c>
      <c r="Q53" s="122">
        <f>+'SKC cons-BS'!AB25</f>
        <v>2031</v>
      </c>
      <c r="R53" s="122">
        <f>+'SKC cons-BS'!AC25</f>
        <v>1627</v>
      </c>
      <c r="S53" s="122">
        <f>+'SKC cons-BS'!AD25</f>
        <v>1525</v>
      </c>
      <c r="T53" s="122">
        <f>+'SKC cons-BS'!AE25</f>
        <v>1424</v>
      </c>
      <c r="U53" s="122">
        <f>+'SKC cons-BS'!AF25</f>
        <v>1322</v>
      </c>
      <c r="V53" s="122">
        <f>+'SKC cons-BS'!AG25</f>
        <v>1220</v>
      </c>
      <c r="W53" s="122">
        <f>+'SKC cons-BS'!AH25</f>
        <v>1119</v>
      </c>
      <c r="X53" s="122">
        <f>+'SKC cons-BS'!AI25</f>
        <v>1017</v>
      </c>
      <c r="Y53" s="122">
        <f>+'SKC cons-BS'!AJ25</f>
        <v>915</v>
      </c>
      <c r="Z53" s="122">
        <f>+'SKC cons-BS'!AK25</f>
        <v>814</v>
      </c>
      <c r="AA53" s="122">
        <f>+'SKC cons-BS'!AL25</f>
        <v>712</v>
      </c>
      <c r="AB53" s="122">
        <f>+'SKC cons-BS'!AM25</f>
        <v>610</v>
      </c>
      <c r="AC53" s="122">
        <f>+'SKC cons-BS'!AN25</f>
        <v>508</v>
      </c>
      <c r="AD53" s="122">
        <f>+'SKC cons-BS'!AO25</f>
        <v>407</v>
      </c>
      <c r="AE53" s="122">
        <f>+'SKC cons-BS'!AP25</f>
        <v>305</v>
      </c>
      <c r="AF53" s="122">
        <f>+'SKC cons-BS'!AQ25</f>
        <v>271</v>
      </c>
      <c r="AG53" s="122">
        <f>+'SKC cons-BS'!AR25</f>
        <v>271</v>
      </c>
      <c r="AH53" s="122">
        <f>+'SKC cons-BS'!AS25</f>
        <v>271</v>
      </c>
      <c r="AI53" s="122">
        <f>+'SKC cons-BS'!AT25</f>
        <v>237</v>
      </c>
      <c r="AJ53" s="122">
        <f>+'SKC cons-BS'!AU25</f>
        <v>136</v>
      </c>
    </row>
    <row r="54" spans="2:36">
      <c r="B54" s="121" t="s">
        <v>292</v>
      </c>
      <c r="C54" s="122"/>
      <c r="D54" s="122"/>
      <c r="E54" s="122"/>
      <c r="F54" s="122">
        <f t="shared" ref="F54:AE54" si="48">+F55-F50-F51-F52-F53</f>
        <v>52380</v>
      </c>
      <c r="G54" s="122">
        <f t="shared" si="48"/>
        <v>53732</v>
      </c>
      <c r="H54" s="122">
        <f t="shared" si="48"/>
        <v>50711</v>
      </c>
      <c r="I54" s="122">
        <f t="shared" si="48"/>
        <v>49986</v>
      </c>
      <c r="J54" s="122">
        <f t="shared" si="48"/>
        <v>47972</v>
      </c>
      <c r="K54" s="122">
        <f t="shared" si="48"/>
        <v>48961</v>
      </c>
      <c r="L54" s="122">
        <f t="shared" si="48"/>
        <v>49872</v>
      </c>
      <c r="M54" s="122">
        <f t="shared" si="48"/>
        <v>46524</v>
      </c>
      <c r="N54" s="122">
        <f t="shared" si="48"/>
        <v>55988</v>
      </c>
      <c r="O54" s="122">
        <f t="shared" si="48"/>
        <v>50552</v>
      </c>
      <c r="P54" s="122">
        <f t="shared" si="48"/>
        <v>51696</v>
      </c>
      <c r="Q54" s="122">
        <f t="shared" si="48"/>
        <v>52381</v>
      </c>
      <c r="R54" s="122">
        <f t="shared" si="48"/>
        <v>55208</v>
      </c>
      <c r="S54" s="122">
        <f t="shared" si="48"/>
        <v>52591</v>
      </c>
      <c r="T54" s="122">
        <f t="shared" si="48"/>
        <v>50629</v>
      </c>
      <c r="U54" s="122">
        <f t="shared" si="48"/>
        <v>45013</v>
      </c>
      <c r="V54" s="122">
        <f t="shared" si="48"/>
        <v>42975</v>
      </c>
      <c r="W54" s="122">
        <f t="shared" si="48"/>
        <v>43833</v>
      </c>
      <c r="X54" s="122">
        <f t="shared" si="48"/>
        <v>36950</v>
      </c>
      <c r="Y54" s="122">
        <f t="shared" si="48"/>
        <v>36407</v>
      </c>
      <c r="Z54" s="122">
        <f t="shared" si="48"/>
        <v>39050</v>
      </c>
      <c r="AA54" s="122">
        <f t="shared" si="48"/>
        <v>40938</v>
      </c>
      <c r="AB54" s="122">
        <f t="shared" si="48"/>
        <v>40474</v>
      </c>
      <c r="AC54" s="122">
        <f t="shared" si="48"/>
        <v>36122</v>
      </c>
      <c r="AD54" s="122">
        <f t="shared" si="48"/>
        <v>37188</v>
      </c>
      <c r="AE54" s="122">
        <f t="shared" si="48"/>
        <v>34602</v>
      </c>
      <c r="AF54" s="122">
        <f t="shared" ref="AF54:AI54" si="49">+AF55-AF50-AF51-AF52-AF53</f>
        <v>35224</v>
      </c>
      <c r="AG54" s="122">
        <f t="shared" si="49"/>
        <v>37699</v>
      </c>
      <c r="AH54" s="122">
        <f t="shared" si="49"/>
        <v>38114</v>
      </c>
      <c r="AI54" s="122">
        <f t="shared" si="49"/>
        <v>39388</v>
      </c>
      <c r="AJ54" s="122">
        <f t="shared" ref="AJ54" si="50">+AJ55-AJ50-AJ51-AJ52-AJ53</f>
        <v>40432</v>
      </c>
    </row>
    <row r="55" spans="2:36">
      <c r="B55" s="121" t="s">
        <v>293</v>
      </c>
      <c r="C55" s="122"/>
      <c r="D55" s="122"/>
      <c r="E55" s="122"/>
      <c r="F55" s="122">
        <f>+'SKC cons-BS'!Q32</f>
        <v>186538</v>
      </c>
      <c r="G55" s="122">
        <f>+'SKC cons-BS'!R32</f>
        <v>194803</v>
      </c>
      <c r="H55" s="122">
        <f>+'SKC cons-BS'!S32</f>
        <v>194025</v>
      </c>
      <c r="I55" s="122">
        <f>+'SKC cons-BS'!T32</f>
        <v>188008</v>
      </c>
      <c r="J55" s="122">
        <f>+'SKC cons-BS'!U32</f>
        <v>182242</v>
      </c>
      <c r="K55" s="122">
        <f>+'SKC cons-BS'!V32</f>
        <v>201960</v>
      </c>
      <c r="L55" s="122">
        <f>+'SKC cons-BS'!W32</f>
        <v>210708</v>
      </c>
      <c r="M55" s="122">
        <f>+'SKC cons-BS'!X32</f>
        <v>203978</v>
      </c>
      <c r="N55" s="122">
        <f>+'SKC cons-BS'!Y32</f>
        <v>207277</v>
      </c>
      <c r="O55" s="122">
        <f>+'SKC cons-BS'!Z32</f>
        <v>190411</v>
      </c>
      <c r="P55" s="122">
        <f>+'SKC cons-BS'!AA32</f>
        <v>192147</v>
      </c>
      <c r="Q55" s="122">
        <f>+'SKC cons-BS'!AB32</f>
        <v>188217</v>
      </c>
      <c r="R55" s="122">
        <f>+'SKC cons-BS'!AC32</f>
        <v>199840</v>
      </c>
      <c r="S55" s="122">
        <f>+'SKC cons-BS'!AD32</f>
        <v>199191</v>
      </c>
      <c r="T55" s="122">
        <f>+'SKC cons-BS'!AE32</f>
        <v>199851</v>
      </c>
      <c r="U55" s="122">
        <f>+'SKC cons-BS'!AF32</f>
        <v>189653</v>
      </c>
      <c r="V55" s="122">
        <f>+'SKC cons-BS'!AG32</f>
        <v>185498</v>
      </c>
      <c r="W55" s="122">
        <f>+'SKC cons-BS'!AH32</f>
        <v>198983</v>
      </c>
      <c r="X55" s="122">
        <f>+'SKC cons-BS'!AI32</f>
        <v>192359</v>
      </c>
      <c r="Y55" s="122">
        <f>+'SKC cons-BS'!AJ32</f>
        <v>194303</v>
      </c>
      <c r="Z55" s="122">
        <f>+'SKC cons-BS'!AK32</f>
        <v>213719</v>
      </c>
      <c r="AA55" s="122">
        <f>+'SKC cons-BS'!AL32</f>
        <v>228329</v>
      </c>
      <c r="AB55" s="122">
        <f>+'SKC cons-BS'!AM32</f>
        <v>246159</v>
      </c>
      <c r="AC55" s="122">
        <f>+'SKC cons-BS'!AN32</f>
        <v>237865</v>
      </c>
      <c r="AD55" s="122">
        <f>+'SKC cons-BS'!AO32</f>
        <v>236099</v>
      </c>
      <c r="AE55" s="122">
        <f>+'SKC cons-BS'!AP32</f>
        <v>218703</v>
      </c>
      <c r="AF55" s="122">
        <f>+'SKC cons-BS'!AQ32</f>
        <v>214752</v>
      </c>
      <c r="AG55" s="122">
        <f>+'SKC cons-BS'!AR32</f>
        <v>213855</v>
      </c>
      <c r="AH55" s="122">
        <f>+'SKC cons-BS'!AS32</f>
        <v>199243</v>
      </c>
      <c r="AI55" s="122">
        <f>+'SKC cons-BS'!AT32</f>
        <v>203116</v>
      </c>
      <c r="AJ55" s="122">
        <f>+'SKC cons-BS'!AU32</f>
        <v>216189</v>
      </c>
    </row>
    <row r="56" spans="2:36">
      <c r="B56" s="121" t="s">
        <v>294</v>
      </c>
      <c r="C56" s="122"/>
      <c r="D56" s="122"/>
      <c r="E56" s="122"/>
      <c r="F56" s="122">
        <f>+'SKC cons-BS'!Q33</f>
        <v>313073</v>
      </c>
      <c r="G56" s="122">
        <f>+'SKC cons-BS'!R33</f>
        <v>336570</v>
      </c>
      <c r="H56" s="122">
        <f>+'SKC cons-BS'!S33</f>
        <v>325942</v>
      </c>
      <c r="I56" s="122">
        <f>+'SKC cons-BS'!T33</f>
        <v>340486</v>
      </c>
      <c r="J56" s="122">
        <f>+'SKC cons-BS'!U33</f>
        <v>353208</v>
      </c>
      <c r="K56" s="122">
        <f>+'SKC cons-BS'!V33</f>
        <v>377080</v>
      </c>
      <c r="L56" s="122">
        <f>+'SKC cons-BS'!W33</f>
        <v>377566</v>
      </c>
      <c r="M56" s="122">
        <f>+'SKC cons-BS'!X33</f>
        <v>363071</v>
      </c>
      <c r="N56" s="122">
        <f>+'SKC cons-BS'!Y33</f>
        <v>375835</v>
      </c>
      <c r="O56" s="122">
        <f>+'SKC cons-BS'!Z33</f>
        <v>339035</v>
      </c>
      <c r="P56" s="122">
        <f>+'SKC cons-BS'!AA33</f>
        <v>338164</v>
      </c>
      <c r="Q56" s="122">
        <f>+'SKC cons-BS'!AB33</f>
        <v>328054</v>
      </c>
      <c r="R56" s="122">
        <f>+'SKC cons-BS'!AC33</f>
        <v>350584</v>
      </c>
      <c r="S56" s="122">
        <f>+'SKC cons-BS'!AD33</f>
        <v>338500</v>
      </c>
      <c r="T56" s="122">
        <f>+'SKC cons-BS'!AE33</f>
        <v>353320</v>
      </c>
      <c r="U56" s="122">
        <f>+'SKC cons-BS'!AF33</f>
        <v>326095</v>
      </c>
      <c r="V56" s="122">
        <f>+'SKC cons-BS'!AG33</f>
        <v>317930</v>
      </c>
      <c r="W56" s="122">
        <f>+'SKC cons-BS'!AH33</f>
        <v>349576</v>
      </c>
      <c r="X56" s="122">
        <f>+'SKC cons-BS'!AI33</f>
        <v>342085</v>
      </c>
      <c r="Y56" s="122">
        <f>+'SKC cons-BS'!AJ33</f>
        <v>366024</v>
      </c>
      <c r="Z56" s="122">
        <f>+'SKC cons-BS'!AK33</f>
        <v>403440</v>
      </c>
      <c r="AA56" s="122">
        <f>+'SKC cons-BS'!AL33</f>
        <v>421467</v>
      </c>
      <c r="AB56" s="122">
        <f>+'SKC cons-BS'!AM33</f>
        <v>432273</v>
      </c>
      <c r="AC56" s="122">
        <f>+'SKC cons-BS'!AN33</f>
        <v>439250</v>
      </c>
      <c r="AD56" s="122">
        <f>+'SKC cons-BS'!AO33</f>
        <v>427394</v>
      </c>
      <c r="AE56" s="122">
        <f>+'SKC cons-BS'!AP33</f>
        <v>393416</v>
      </c>
      <c r="AF56" s="122">
        <f>+'SKC cons-BS'!AQ33</f>
        <v>372379</v>
      </c>
      <c r="AG56" s="122">
        <f>+'SKC cons-BS'!AR33</f>
        <v>380526</v>
      </c>
      <c r="AH56" s="122">
        <f>+'SKC cons-BS'!AS33</f>
        <v>358097</v>
      </c>
      <c r="AI56" s="122">
        <f>+'SKC cons-BS'!AT33</f>
        <v>361353</v>
      </c>
      <c r="AJ56" s="122">
        <f>+'SKC cons-BS'!AU33</f>
        <v>367064</v>
      </c>
    </row>
    <row r="57" spans="2:36">
      <c r="B57" s="121" t="s">
        <v>295</v>
      </c>
      <c r="C57" s="122"/>
      <c r="D57" s="122"/>
      <c r="E57" s="122"/>
      <c r="F57" s="122">
        <f>+'SKC cons-BS'!Q38+'SKC cons-BS'!Q39</f>
        <v>53561</v>
      </c>
      <c r="G57" s="122">
        <f>+'SKC cons-BS'!R38+'SKC cons-BS'!R39</f>
        <v>61891</v>
      </c>
      <c r="H57" s="122">
        <f>+'SKC cons-BS'!S38+'SKC cons-BS'!S39</f>
        <v>67917</v>
      </c>
      <c r="I57" s="122">
        <f>+'SKC cons-BS'!T38+'SKC cons-BS'!T39</f>
        <v>63178</v>
      </c>
      <c r="J57" s="122">
        <f>+'SKC cons-BS'!U38+'SKC cons-BS'!U39</f>
        <v>61287</v>
      </c>
      <c r="K57" s="122">
        <f>+'SKC cons-BS'!V38+'SKC cons-BS'!V39</f>
        <v>96545</v>
      </c>
      <c r="L57" s="122">
        <f>+'SKC cons-BS'!W38+'SKC cons-BS'!W39</f>
        <v>96844</v>
      </c>
      <c r="M57" s="122">
        <f>+'SKC cons-BS'!X38+'SKC cons-BS'!X39</f>
        <v>97657</v>
      </c>
      <c r="N57" s="122">
        <f>+'SKC cons-BS'!Y38+'SKC cons-BS'!Y39</f>
        <v>94034</v>
      </c>
      <c r="O57" s="122">
        <f>+'SKC cons-BS'!Z38+'SKC cons-BS'!Z39</f>
        <v>89457</v>
      </c>
      <c r="P57" s="122">
        <f>+'SKC cons-BS'!AA38+'SKC cons-BS'!AA39</f>
        <v>95200</v>
      </c>
      <c r="Q57" s="122">
        <f>+'SKC cons-BS'!AB38+'SKC cons-BS'!AB39</f>
        <v>101069</v>
      </c>
      <c r="R57" s="122">
        <f>+'SKC cons-BS'!AC38+'SKC cons-BS'!AC39</f>
        <v>94808</v>
      </c>
      <c r="S57" s="122">
        <f>+'SKC cons-BS'!AD38+'SKC cons-BS'!AD39</f>
        <v>79262</v>
      </c>
      <c r="T57" s="122">
        <f>+'SKC cons-BS'!AE38+'SKC cons-BS'!AE39</f>
        <v>73495</v>
      </c>
      <c r="U57" s="122">
        <f>+'SKC cons-BS'!AF38+'SKC cons-BS'!AF39</f>
        <v>49901</v>
      </c>
      <c r="V57" s="122">
        <f>+'SKC cons-BS'!AG38+'SKC cons-BS'!AG39</f>
        <v>44397</v>
      </c>
      <c r="W57" s="122">
        <f>+'SKC cons-BS'!AH38+'SKC cons-BS'!AH39</f>
        <v>53489</v>
      </c>
      <c r="X57" s="122">
        <f>+'SKC cons-BS'!AI38+'SKC cons-BS'!AI39</f>
        <v>57505</v>
      </c>
      <c r="Y57" s="122">
        <f>+'SKC cons-BS'!AJ38+'SKC cons-BS'!AJ39</f>
        <v>70649</v>
      </c>
      <c r="Z57" s="122">
        <f>+'SKC cons-BS'!AK38+'SKC cons-BS'!AK39</f>
        <v>91164</v>
      </c>
      <c r="AA57" s="122">
        <f>+'SKC cons-BS'!AL38+'SKC cons-BS'!AL39</f>
        <v>95726</v>
      </c>
      <c r="AB57" s="122">
        <f>+'SKC cons-BS'!AM38+'SKC cons-BS'!AM39</f>
        <v>118998</v>
      </c>
      <c r="AC57" s="122">
        <f>+'SKC cons-BS'!AN38+'SKC cons-BS'!AN39</f>
        <v>124272</v>
      </c>
      <c r="AD57" s="122">
        <f>+'SKC cons-BS'!AO38+'SKC cons-BS'!AO39</f>
        <v>128416</v>
      </c>
      <c r="AE57" s="122">
        <f>+'SKC cons-BS'!AP38+'SKC cons-BS'!AP39</f>
        <v>121033</v>
      </c>
      <c r="AF57" s="122">
        <f>+'SKC cons-BS'!AQ38+'SKC cons-BS'!AQ39</f>
        <v>139404</v>
      </c>
      <c r="AG57" s="122">
        <f>+'SKC cons-BS'!AR38+'SKC cons-BS'!AR39</f>
        <v>134491</v>
      </c>
      <c r="AH57" s="122">
        <f>+'SKC cons-BS'!AS38+'SKC cons-BS'!AS39</f>
        <v>115859</v>
      </c>
      <c r="AI57" s="122">
        <f>+'SKC cons-BS'!AT38+'SKC cons-BS'!AT39</f>
        <v>111923</v>
      </c>
      <c r="AJ57" s="122">
        <f>+'SKC cons-BS'!AU38+'SKC cons-BS'!AU39</f>
        <v>97001</v>
      </c>
    </row>
    <row r="58" spans="2:36">
      <c r="B58" s="121" t="s">
        <v>296</v>
      </c>
      <c r="C58" s="122"/>
      <c r="D58" s="122"/>
      <c r="E58" s="122"/>
      <c r="F58" s="122">
        <f>+'SKC cons-BS'!Q40+'SKC cons-BS'!Q41</f>
        <v>57093</v>
      </c>
      <c r="G58" s="122">
        <f>+'SKC cons-BS'!R40+'SKC cons-BS'!R41</f>
        <v>72167</v>
      </c>
      <c r="H58" s="122">
        <f>+'SKC cons-BS'!S40+'SKC cons-BS'!S41</f>
        <v>62178</v>
      </c>
      <c r="I58" s="122">
        <f>+'SKC cons-BS'!T40+'SKC cons-BS'!T41</f>
        <v>81427</v>
      </c>
      <c r="J58" s="122">
        <f>+'SKC cons-BS'!U40+'SKC cons-BS'!U41</f>
        <v>93358</v>
      </c>
      <c r="K58" s="122">
        <f>+'SKC cons-BS'!V40+'SKC cons-BS'!V41</f>
        <v>77669</v>
      </c>
      <c r="L58" s="122">
        <f>+'SKC cons-BS'!W40+'SKC cons-BS'!W41</f>
        <v>65274</v>
      </c>
      <c r="M58" s="122">
        <f>+'SKC cons-BS'!X40+'SKC cons-BS'!X41</f>
        <v>61243</v>
      </c>
      <c r="N58" s="122">
        <f>+'SKC cons-BS'!Y40+'SKC cons-BS'!Y41</f>
        <v>62798</v>
      </c>
      <c r="O58" s="122">
        <f>+'SKC cons-BS'!Z40+'SKC cons-BS'!Z41</f>
        <v>55359</v>
      </c>
      <c r="P58" s="122">
        <f>+'SKC cons-BS'!AA40+'SKC cons-BS'!AA41</f>
        <v>49457</v>
      </c>
      <c r="Q58" s="122">
        <f>+'SKC cons-BS'!AB40+'SKC cons-BS'!AB41</f>
        <v>36452</v>
      </c>
      <c r="R58" s="122">
        <f>+'SKC cons-BS'!AC40+'SKC cons-BS'!AC41</f>
        <v>57098</v>
      </c>
      <c r="S58" s="122">
        <f>+'SKC cons-BS'!AD40+'SKC cons-BS'!AD41</f>
        <v>67924</v>
      </c>
      <c r="T58" s="122">
        <f>+'SKC cons-BS'!AE40+'SKC cons-BS'!AE41</f>
        <v>65957</v>
      </c>
      <c r="U58" s="122">
        <f>+'SKC cons-BS'!AF40+'SKC cons-BS'!AF41</f>
        <v>60103</v>
      </c>
      <c r="V58" s="122">
        <f>+'SKC cons-BS'!AG40+'SKC cons-BS'!AG41</f>
        <v>55172</v>
      </c>
      <c r="W58" s="122">
        <f>+'SKC cons-BS'!AH40+'SKC cons-BS'!AH41</f>
        <v>63798</v>
      </c>
      <c r="X58" s="122">
        <f>+'SKC cons-BS'!AI40+'SKC cons-BS'!AI41</f>
        <v>71396</v>
      </c>
      <c r="Y58" s="122">
        <f>+'SKC cons-BS'!AJ40+'SKC cons-BS'!AJ41</f>
        <v>77499</v>
      </c>
      <c r="Z58" s="122">
        <f>+'SKC cons-BS'!AK40+'SKC cons-BS'!AK41</f>
        <v>73562</v>
      </c>
      <c r="AA58" s="122">
        <f>+'SKC cons-BS'!AL40+'SKC cons-BS'!AL41</f>
        <v>73987</v>
      </c>
      <c r="AB58" s="122">
        <f>+'SKC cons-BS'!AM40+'SKC cons-BS'!AM41</f>
        <v>71981</v>
      </c>
      <c r="AC58" s="122">
        <f>+'SKC cons-BS'!AN40+'SKC cons-BS'!AN41</f>
        <v>92983</v>
      </c>
      <c r="AD58" s="122">
        <f>+'SKC cons-BS'!AO40+'SKC cons-BS'!AO41</f>
        <v>68020</v>
      </c>
      <c r="AE58" s="122">
        <f>+'SKC cons-BS'!AP40+'SKC cons-BS'!AP41</f>
        <v>59736</v>
      </c>
      <c r="AF58" s="122">
        <f>+'SKC cons-BS'!AQ40+'SKC cons-BS'!AQ41</f>
        <v>33278</v>
      </c>
      <c r="AG58" s="122">
        <f>+'SKC cons-BS'!AR40+'SKC cons-BS'!AR41</f>
        <v>47540</v>
      </c>
      <c r="AH58" s="122">
        <f>+'SKC cons-BS'!AS40+'SKC cons-BS'!AS41</f>
        <v>60459</v>
      </c>
      <c r="AI58" s="122">
        <f>+'SKC cons-BS'!AT40+'SKC cons-BS'!AT41</f>
        <v>71123</v>
      </c>
      <c r="AJ58" s="122">
        <f>+'SKC cons-BS'!AU40+'SKC cons-BS'!AU41</f>
        <v>74503</v>
      </c>
    </row>
    <row r="59" spans="2:36">
      <c r="B59" s="121" t="s">
        <v>297</v>
      </c>
      <c r="C59" s="122"/>
      <c r="D59" s="122"/>
      <c r="E59" s="122"/>
      <c r="F59" s="122">
        <f>+F60-F58-F57</f>
        <v>7905</v>
      </c>
      <c r="G59" s="122">
        <f t="shared" ref="G59:AE59" si="51">+G60-G58-G57</f>
        <v>7211</v>
      </c>
      <c r="H59" s="122">
        <f t="shared" si="51"/>
        <v>7689</v>
      </c>
      <c r="I59" s="122">
        <f t="shared" si="51"/>
        <v>8747</v>
      </c>
      <c r="J59" s="122">
        <f t="shared" si="51"/>
        <v>8856</v>
      </c>
      <c r="K59" s="122">
        <f t="shared" si="51"/>
        <v>7752</v>
      </c>
      <c r="L59" s="122">
        <f t="shared" si="51"/>
        <v>8159</v>
      </c>
      <c r="M59" s="122">
        <f t="shared" si="51"/>
        <v>8185</v>
      </c>
      <c r="N59" s="122">
        <f t="shared" si="51"/>
        <v>7631</v>
      </c>
      <c r="O59" s="122">
        <f t="shared" si="51"/>
        <v>5638</v>
      </c>
      <c r="P59" s="122">
        <f t="shared" si="51"/>
        <v>6778</v>
      </c>
      <c r="Q59" s="122">
        <f t="shared" si="51"/>
        <v>7566</v>
      </c>
      <c r="R59" s="122">
        <f t="shared" si="51"/>
        <v>9502</v>
      </c>
      <c r="S59" s="122">
        <f t="shared" si="51"/>
        <v>8803</v>
      </c>
      <c r="T59" s="122">
        <f t="shared" si="51"/>
        <v>9408</v>
      </c>
      <c r="U59" s="122">
        <f t="shared" si="51"/>
        <v>10199</v>
      </c>
      <c r="V59" s="122">
        <f t="shared" si="51"/>
        <v>11920</v>
      </c>
      <c r="W59" s="122">
        <f t="shared" si="51"/>
        <v>9736</v>
      </c>
      <c r="X59" s="122">
        <f t="shared" si="51"/>
        <v>9466</v>
      </c>
      <c r="Y59" s="122">
        <f t="shared" si="51"/>
        <v>11739</v>
      </c>
      <c r="Z59" s="122">
        <f t="shared" si="51"/>
        <v>13444</v>
      </c>
      <c r="AA59" s="122">
        <f t="shared" si="51"/>
        <v>12453</v>
      </c>
      <c r="AB59" s="122">
        <f t="shared" si="51"/>
        <v>11914</v>
      </c>
      <c r="AC59" s="122">
        <f t="shared" si="51"/>
        <v>11450</v>
      </c>
      <c r="AD59" s="122">
        <f t="shared" si="51"/>
        <v>10891</v>
      </c>
      <c r="AE59" s="122">
        <f t="shared" si="51"/>
        <v>7791</v>
      </c>
      <c r="AF59" s="122">
        <f t="shared" ref="AF59:AI59" si="52">+AF60-AF58-AF57</f>
        <v>8507</v>
      </c>
      <c r="AG59" s="122">
        <f t="shared" si="52"/>
        <v>9428</v>
      </c>
      <c r="AH59" s="122">
        <f t="shared" si="52"/>
        <v>8750</v>
      </c>
      <c r="AI59" s="122">
        <f t="shared" si="52"/>
        <v>8135</v>
      </c>
      <c r="AJ59" s="122">
        <f t="shared" ref="AJ59" si="53">+AJ60-AJ58-AJ57</f>
        <v>9546</v>
      </c>
    </row>
    <row r="60" spans="2:36">
      <c r="B60" s="121" t="s">
        <v>298</v>
      </c>
      <c r="C60" s="122"/>
      <c r="D60" s="122"/>
      <c r="E60" s="122"/>
      <c r="F60" s="122">
        <f>+'SKC cons-BS'!Q48</f>
        <v>118559</v>
      </c>
      <c r="G60" s="122">
        <f>+'SKC cons-BS'!R48</f>
        <v>141269</v>
      </c>
      <c r="H60" s="122">
        <f>+'SKC cons-BS'!S48</f>
        <v>137784</v>
      </c>
      <c r="I60" s="122">
        <f>+'SKC cons-BS'!T48</f>
        <v>153352</v>
      </c>
      <c r="J60" s="122">
        <f>+'SKC cons-BS'!U48</f>
        <v>163501</v>
      </c>
      <c r="K60" s="122">
        <f>+'SKC cons-BS'!V48</f>
        <v>181966</v>
      </c>
      <c r="L60" s="122">
        <f>+'SKC cons-BS'!W48</f>
        <v>170277</v>
      </c>
      <c r="M60" s="122">
        <f>+'SKC cons-BS'!X48</f>
        <v>167085</v>
      </c>
      <c r="N60" s="122">
        <f>+'SKC cons-BS'!Y48</f>
        <v>164463</v>
      </c>
      <c r="O60" s="122">
        <f>+'SKC cons-BS'!Z48</f>
        <v>150454</v>
      </c>
      <c r="P60" s="122">
        <f>+'SKC cons-BS'!AA48</f>
        <v>151435</v>
      </c>
      <c r="Q60" s="122">
        <f>+'SKC cons-BS'!AB48</f>
        <v>145087</v>
      </c>
      <c r="R60" s="122">
        <f>+'SKC cons-BS'!AC48</f>
        <v>161408</v>
      </c>
      <c r="S60" s="122">
        <f>+'SKC cons-BS'!AD48</f>
        <v>155989</v>
      </c>
      <c r="T60" s="122">
        <f>+'SKC cons-BS'!AE48</f>
        <v>148860</v>
      </c>
      <c r="U60" s="122">
        <f>+'SKC cons-BS'!AF48</f>
        <v>120203</v>
      </c>
      <c r="V60" s="122">
        <f>+'SKC cons-BS'!AG48</f>
        <v>111489</v>
      </c>
      <c r="W60" s="122">
        <f>+'SKC cons-BS'!AH48</f>
        <v>127023</v>
      </c>
      <c r="X60" s="122">
        <f>+'SKC cons-BS'!AI48</f>
        <v>138367</v>
      </c>
      <c r="Y60" s="122">
        <f>+'SKC cons-BS'!AJ48</f>
        <v>159887</v>
      </c>
      <c r="Z60" s="122">
        <f>+'SKC cons-BS'!AK48</f>
        <v>178170</v>
      </c>
      <c r="AA60" s="122">
        <f>+'SKC cons-BS'!AL48</f>
        <v>182166</v>
      </c>
      <c r="AB60" s="122">
        <f>+'SKC cons-BS'!AM48</f>
        <v>202893</v>
      </c>
      <c r="AC60" s="122">
        <f>+'SKC cons-BS'!AN48</f>
        <v>228705</v>
      </c>
      <c r="AD60" s="122">
        <f>+'SKC cons-BS'!AO48</f>
        <v>207327</v>
      </c>
      <c r="AE60" s="122">
        <f>+'SKC cons-BS'!AP48</f>
        <v>188560</v>
      </c>
      <c r="AF60" s="122">
        <f>+'SKC cons-BS'!AQ48</f>
        <v>181189</v>
      </c>
      <c r="AG60" s="122">
        <f>+'SKC cons-BS'!AR48</f>
        <v>191459</v>
      </c>
      <c r="AH60" s="122">
        <f>+'SKC cons-BS'!AS48</f>
        <v>185068</v>
      </c>
      <c r="AI60" s="122">
        <f>+'SKC cons-BS'!AT48</f>
        <v>191181</v>
      </c>
      <c r="AJ60" s="122">
        <f>+'SKC cons-BS'!AU48</f>
        <v>181050</v>
      </c>
    </row>
    <row r="61" spans="2:36">
      <c r="B61" s="121" t="s">
        <v>299</v>
      </c>
      <c r="C61" s="122"/>
      <c r="D61" s="122"/>
      <c r="E61" s="122"/>
      <c r="F61" s="122">
        <f>+'SKC cons-BS'!Q50+'SKC cons-BS'!Q51</f>
        <v>56980</v>
      </c>
      <c r="G61" s="122">
        <f>+'SKC cons-BS'!R50+'SKC cons-BS'!R51</f>
        <v>56316</v>
      </c>
      <c r="H61" s="122">
        <f>+'SKC cons-BS'!S50+'SKC cons-BS'!S51</f>
        <v>55007</v>
      </c>
      <c r="I61" s="122">
        <f>+'SKC cons-BS'!T50+'SKC cons-BS'!T51</f>
        <v>53461</v>
      </c>
      <c r="J61" s="122">
        <f>+'SKC cons-BS'!U50+'SKC cons-BS'!U51</f>
        <v>58985</v>
      </c>
      <c r="K61" s="122">
        <f>+'SKC cons-BS'!V50+'SKC cons-BS'!V51</f>
        <v>61356</v>
      </c>
      <c r="L61" s="122">
        <f>+'SKC cons-BS'!W50+'SKC cons-BS'!W51</f>
        <v>70268</v>
      </c>
      <c r="M61" s="122">
        <f>+'SKC cons-BS'!X50+'SKC cons-BS'!X51</f>
        <v>64022</v>
      </c>
      <c r="N61" s="122">
        <f>+'SKC cons-BS'!Y50+'SKC cons-BS'!Y51</f>
        <v>77405</v>
      </c>
      <c r="O61" s="122">
        <f>+'SKC cons-BS'!Z50+'SKC cons-BS'!Z51</f>
        <v>65184</v>
      </c>
      <c r="P61" s="122">
        <f>+'SKC cons-BS'!AA50+'SKC cons-BS'!AA51</f>
        <v>63852</v>
      </c>
      <c r="Q61" s="122">
        <f>+'SKC cons-BS'!AB50+'SKC cons-BS'!AB51</f>
        <v>57602</v>
      </c>
      <c r="R61" s="122">
        <f>+'SKC cons-BS'!AC50+'SKC cons-BS'!AC51</f>
        <v>49869</v>
      </c>
      <c r="S61" s="122">
        <f>+'SKC cons-BS'!AD50+'SKC cons-BS'!AD51</f>
        <v>40980</v>
      </c>
      <c r="T61" s="122">
        <f>+'SKC cons-BS'!AE50+'SKC cons-BS'!AE51</f>
        <v>58134</v>
      </c>
      <c r="U61" s="122">
        <f>+'SKC cons-BS'!AF50+'SKC cons-BS'!AF51</f>
        <v>61985</v>
      </c>
      <c r="V61" s="122">
        <f>+'SKC cons-BS'!AG50+'SKC cons-BS'!AG51</f>
        <v>60113</v>
      </c>
      <c r="W61" s="122">
        <f>+'SKC cons-BS'!AH50+'SKC cons-BS'!AH51</f>
        <v>60508</v>
      </c>
      <c r="X61" s="122">
        <f>+'SKC cons-BS'!AI50+'SKC cons-BS'!AI51</f>
        <v>62336</v>
      </c>
      <c r="Y61" s="122">
        <f>+'SKC cons-BS'!AJ50+'SKC cons-BS'!AJ51</f>
        <v>68224</v>
      </c>
      <c r="Z61" s="122">
        <f>+'SKC cons-BS'!AK50+'SKC cons-BS'!AK51</f>
        <v>73534</v>
      </c>
      <c r="AA61" s="122">
        <f>+'SKC cons-BS'!AL50+'SKC cons-BS'!AL51</f>
        <v>75556</v>
      </c>
      <c r="AB61" s="122">
        <f>+'SKC cons-BS'!AM50+'SKC cons-BS'!AM51</f>
        <v>69347</v>
      </c>
      <c r="AC61" s="122">
        <f>+'SKC cons-BS'!AN50+'SKC cons-BS'!AN51</f>
        <v>56836</v>
      </c>
      <c r="AD61" s="122">
        <f>+'SKC cons-BS'!AO50+'SKC cons-BS'!AO51</f>
        <v>63073</v>
      </c>
      <c r="AE61" s="122">
        <f>+'SKC cons-BS'!AP50+'SKC cons-BS'!AP51</f>
        <v>57278</v>
      </c>
      <c r="AF61" s="122">
        <f>+'SKC cons-BS'!AQ50+'SKC cons-BS'!AQ51</f>
        <v>48379</v>
      </c>
      <c r="AG61" s="122">
        <f>+'SKC cons-BS'!AR50+'SKC cons-BS'!AR51</f>
        <v>46039</v>
      </c>
      <c r="AH61" s="122">
        <f>+'SKC cons-BS'!AS50+'SKC cons-BS'!AS51</f>
        <v>36275</v>
      </c>
      <c r="AI61" s="122">
        <f>+'SKC cons-BS'!AT50+'SKC cons-BS'!AT51</f>
        <v>29280</v>
      </c>
      <c r="AJ61" s="122">
        <f>+'SKC cons-BS'!AU50+'SKC cons-BS'!AU51</f>
        <v>38505</v>
      </c>
    </row>
    <row r="62" spans="2:36">
      <c r="B62" s="121" t="s">
        <v>300</v>
      </c>
      <c r="C62" s="122"/>
      <c r="D62" s="122"/>
      <c r="E62" s="122"/>
      <c r="F62" s="122">
        <f>+F63-F61</f>
        <v>2288</v>
      </c>
      <c r="G62" s="122">
        <f t="shared" ref="G62:AE62" si="54">+G63-G61</f>
        <v>2192</v>
      </c>
      <c r="H62" s="122">
        <f t="shared" si="54"/>
        <v>3575</v>
      </c>
      <c r="I62" s="122">
        <f t="shared" si="54"/>
        <v>3603</v>
      </c>
      <c r="J62" s="122">
        <f t="shared" si="54"/>
        <v>3487</v>
      </c>
      <c r="K62" s="122">
        <f t="shared" si="54"/>
        <v>4198</v>
      </c>
      <c r="L62" s="122">
        <f t="shared" si="54"/>
        <v>5232</v>
      </c>
      <c r="M62" s="122">
        <f t="shared" si="54"/>
        <v>5033</v>
      </c>
      <c r="N62" s="122">
        <f t="shared" si="54"/>
        <v>6910</v>
      </c>
      <c r="O62" s="122">
        <f t="shared" si="54"/>
        <v>6590</v>
      </c>
      <c r="P62" s="122">
        <f t="shared" si="54"/>
        <v>5926</v>
      </c>
      <c r="Q62" s="122">
        <f t="shared" si="54"/>
        <v>5482</v>
      </c>
      <c r="R62" s="122">
        <f t="shared" si="54"/>
        <v>6496</v>
      </c>
      <c r="S62" s="122">
        <f t="shared" si="54"/>
        <v>4736</v>
      </c>
      <c r="T62" s="122">
        <f t="shared" si="54"/>
        <v>4561</v>
      </c>
      <c r="U62" s="122">
        <f t="shared" si="54"/>
        <v>4553</v>
      </c>
      <c r="V62" s="122">
        <f t="shared" si="54"/>
        <v>3974</v>
      </c>
      <c r="W62" s="122">
        <f t="shared" si="54"/>
        <v>4349</v>
      </c>
      <c r="X62" s="122">
        <f t="shared" si="54"/>
        <v>5291</v>
      </c>
      <c r="Y62" s="122">
        <f t="shared" si="54"/>
        <v>5160</v>
      </c>
      <c r="Z62" s="122">
        <f t="shared" si="54"/>
        <v>5355</v>
      </c>
      <c r="AA62" s="122">
        <f t="shared" si="54"/>
        <v>5177</v>
      </c>
      <c r="AB62" s="122">
        <f t="shared" si="54"/>
        <v>6649</v>
      </c>
      <c r="AC62" s="122">
        <f t="shared" si="54"/>
        <v>7671</v>
      </c>
      <c r="AD62" s="122">
        <f t="shared" si="54"/>
        <v>8696</v>
      </c>
      <c r="AE62" s="122">
        <f t="shared" si="54"/>
        <v>7673</v>
      </c>
      <c r="AF62" s="122">
        <f t="shared" ref="AF62:AI62" si="55">+AF63-AF61</f>
        <v>7299</v>
      </c>
      <c r="AG62" s="122">
        <f t="shared" si="55"/>
        <v>6997</v>
      </c>
      <c r="AH62" s="122">
        <f t="shared" si="55"/>
        <v>6215</v>
      </c>
      <c r="AI62" s="122">
        <f t="shared" si="55"/>
        <v>5611</v>
      </c>
      <c r="AJ62" s="122">
        <f t="shared" ref="AJ62" si="56">+AJ63-AJ61</f>
        <v>8508</v>
      </c>
    </row>
    <row r="63" spans="2:36">
      <c r="B63" s="121" t="s">
        <v>301</v>
      </c>
      <c r="C63" s="122"/>
      <c r="D63" s="122"/>
      <c r="E63" s="122"/>
      <c r="F63" s="122">
        <f>+'SKC cons-BS'!Q59</f>
        <v>59268</v>
      </c>
      <c r="G63" s="122">
        <f>+'SKC cons-BS'!R59</f>
        <v>58508</v>
      </c>
      <c r="H63" s="122">
        <f>+'SKC cons-BS'!S59</f>
        <v>58582</v>
      </c>
      <c r="I63" s="122">
        <f>+'SKC cons-BS'!T59</f>
        <v>57064</v>
      </c>
      <c r="J63" s="122">
        <f>+'SKC cons-BS'!U59</f>
        <v>62472</v>
      </c>
      <c r="K63" s="122">
        <f>+'SKC cons-BS'!V59</f>
        <v>65554</v>
      </c>
      <c r="L63" s="122">
        <f>+'SKC cons-BS'!W59</f>
        <v>75500</v>
      </c>
      <c r="M63" s="122">
        <f>+'SKC cons-BS'!X59</f>
        <v>69055</v>
      </c>
      <c r="N63" s="122">
        <f>+'SKC cons-BS'!Y59</f>
        <v>84315</v>
      </c>
      <c r="O63" s="122">
        <f>+'SKC cons-BS'!Z59</f>
        <v>71774</v>
      </c>
      <c r="P63" s="122">
        <f>+'SKC cons-BS'!AA59</f>
        <v>69778</v>
      </c>
      <c r="Q63" s="122">
        <f>+'SKC cons-BS'!AB59</f>
        <v>63084</v>
      </c>
      <c r="R63" s="122">
        <f>+'SKC cons-BS'!AC59</f>
        <v>56365</v>
      </c>
      <c r="S63" s="122">
        <f>+'SKC cons-BS'!AD59</f>
        <v>45716</v>
      </c>
      <c r="T63" s="122">
        <f>+'SKC cons-BS'!AE59</f>
        <v>62695</v>
      </c>
      <c r="U63" s="122">
        <f>+'SKC cons-BS'!AF59</f>
        <v>66538</v>
      </c>
      <c r="V63" s="122">
        <f>+'SKC cons-BS'!AG59</f>
        <v>64087</v>
      </c>
      <c r="W63" s="122">
        <f>+'SKC cons-BS'!AH59</f>
        <v>64857</v>
      </c>
      <c r="X63" s="122">
        <f>+'SKC cons-BS'!AI59</f>
        <v>67627</v>
      </c>
      <c r="Y63" s="122">
        <f>+'SKC cons-BS'!AJ59</f>
        <v>73384</v>
      </c>
      <c r="Z63" s="122">
        <f>+'SKC cons-BS'!AK59</f>
        <v>78889</v>
      </c>
      <c r="AA63" s="122">
        <f>+'SKC cons-BS'!AL59</f>
        <v>80733</v>
      </c>
      <c r="AB63" s="122">
        <f>+'SKC cons-BS'!AM59</f>
        <v>75996</v>
      </c>
      <c r="AC63" s="122">
        <f>+'SKC cons-BS'!AN59</f>
        <v>64507</v>
      </c>
      <c r="AD63" s="122">
        <f>+'SKC cons-BS'!AO59</f>
        <v>71769</v>
      </c>
      <c r="AE63" s="122">
        <f>+'SKC cons-BS'!AP59</f>
        <v>64951</v>
      </c>
      <c r="AF63" s="122">
        <f>+'SKC cons-BS'!AQ59</f>
        <v>55678</v>
      </c>
      <c r="AG63" s="122">
        <f>+'SKC cons-BS'!AR59</f>
        <v>53036</v>
      </c>
      <c r="AH63" s="122">
        <f>+'SKC cons-BS'!AS59</f>
        <v>42490</v>
      </c>
      <c r="AI63" s="122">
        <f>+'SKC cons-BS'!AT59</f>
        <v>34891</v>
      </c>
      <c r="AJ63" s="122">
        <f>+'SKC cons-BS'!AU59</f>
        <v>47013</v>
      </c>
    </row>
    <row r="64" spans="2:36">
      <c r="B64" s="121" t="s">
        <v>302</v>
      </c>
      <c r="C64" s="122"/>
      <c r="D64" s="122"/>
      <c r="E64" s="122"/>
      <c r="F64" s="122">
        <f>+'SKC cons-BS'!Q60</f>
        <v>177827</v>
      </c>
      <c r="G64" s="122">
        <f>+'SKC cons-BS'!R60</f>
        <v>199777</v>
      </c>
      <c r="H64" s="122">
        <f>+'SKC cons-BS'!S60</f>
        <v>196366</v>
      </c>
      <c r="I64" s="122">
        <f>+'SKC cons-BS'!T60</f>
        <v>210416</v>
      </c>
      <c r="J64" s="122">
        <f>+'SKC cons-BS'!U60</f>
        <v>225973</v>
      </c>
      <c r="K64" s="122">
        <f>+'SKC cons-BS'!V60</f>
        <v>247520</v>
      </c>
      <c r="L64" s="122">
        <f>+'SKC cons-BS'!W60</f>
        <v>245777</v>
      </c>
      <c r="M64" s="122">
        <f>+'SKC cons-BS'!X60</f>
        <v>236140</v>
      </c>
      <c r="N64" s="122">
        <f>+'SKC cons-BS'!Y60</f>
        <v>248778</v>
      </c>
      <c r="O64" s="122">
        <f>+'SKC cons-BS'!Z60</f>
        <v>222228</v>
      </c>
      <c r="P64" s="122">
        <f>+'SKC cons-BS'!AA60</f>
        <v>221213</v>
      </c>
      <c r="Q64" s="122">
        <f>+'SKC cons-BS'!AB60</f>
        <v>208171</v>
      </c>
      <c r="R64" s="122">
        <f>+'SKC cons-BS'!AC60</f>
        <v>217773</v>
      </c>
      <c r="S64" s="122">
        <f>+'SKC cons-BS'!AD60</f>
        <v>201705</v>
      </c>
      <c r="T64" s="122">
        <f>+'SKC cons-BS'!AE60</f>
        <v>211555</v>
      </c>
      <c r="U64" s="122">
        <f>+'SKC cons-BS'!AF60</f>
        <v>186741</v>
      </c>
      <c r="V64" s="122">
        <f>+'SKC cons-BS'!AG60</f>
        <v>175576</v>
      </c>
      <c r="W64" s="122">
        <f>+'SKC cons-BS'!AH60</f>
        <v>191880</v>
      </c>
      <c r="X64" s="122">
        <f>+'SKC cons-BS'!AI60</f>
        <v>205994</v>
      </c>
      <c r="Y64" s="122">
        <f>+'SKC cons-BS'!AJ60</f>
        <v>233271</v>
      </c>
      <c r="Z64" s="122">
        <f>+'SKC cons-BS'!AK60</f>
        <v>257059</v>
      </c>
      <c r="AA64" s="122">
        <f>+'SKC cons-BS'!AL60</f>
        <v>262899</v>
      </c>
      <c r="AB64" s="122">
        <f>+'SKC cons-BS'!AM60</f>
        <v>278889</v>
      </c>
      <c r="AC64" s="122">
        <f>+'SKC cons-BS'!AN60</f>
        <v>293212</v>
      </c>
      <c r="AD64" s="122">
        <f>+'SKC cons-BS'!AO60</f>
        <v>279096</v>
      </c>
      <c r="AE64" s="122">
        <f>+'SKC cons-BS'!AP60</f>
        <v>253511</v>
      </c>
      <c r="AF64" s="122">
        <f>+'SKC cons-BS'!AQ60</f>
        <v>236867</v>
      </c>
      <c r="AG64" s="122">
        <f>+'SKC cons-BS'!AR60</f>
        <v>244495</v>
      </c>
      <c r="AH64" s="122">
        <f>+'SKC cons-BS'!AS60</f>
        <v>227558</v>
      </c>
      <c r="AI64" s="122">
        <f>+'SKC cons-BS'!AT60</f>
        <v>226072</v>
      </c>
      <c r="AJ64" s="122">
        <f>+'SKC cons-BS'!AU60</f>
        <v>228063</v>
      </c>
    </row>
    <row r="65" spans="2:36">
      <c r="B65" s="121" t="s">
        <v>303</v>
      </c>
      <c r="C65" s="122"/>
      <c r="D65" s="122"/>
      <c r="E65" s="122"/>
      <c r="F65" s="122">
        <f>+'SKC cons-BS'!Q68</f>
        <v>133436</v>
      </c>
      <c r="G65" s="122">
        <f>+'SKC cons-BS'!R68</f>
        <v>134964</v>
      </c>
      <c r="H65" s="122">
        <f>+'SKC cons-BS'!S68</f>
        <v>127896</v>
      </c>
      <c r="I65" s="122">
        <f>+'SKC cons-BS'!T68</f>
        <v>128416</v>
      </c>
      <c r="J65" s="122">
        <f>+'SKC cons-BS'!U68</f>
        <v>125652</v>
      </c>
      <c r="K65" s="122">
        <f>+'SKC cons-BS'!V68</f>
        <v>127923</v>
      </c>
      <c r="L65" s="122">
        <f>+'SKC cons-BS'!W68</f>
        <v>130102</v>
      </c>
      <c r="M65" s="122">
        <f>+'SKC cons-BS'!X68</f>
        <v>125304</v>
      </c>
      <c r="N65" s="122">
        <f>+'SKC cons-BS'!Y68</f>
        <v>125493</v>
      </c>
      <c r="O65" s="122">
        <f>+'SKC cons-BS'!Z68</f>
        <v>115395</v>
      </c>
      <c r="P65" s="122">
        <f>+'SKC cons-BS'!AA68</f>
        <v>115507</v>
      </c>
      <c r="Q65" s="122">
        <f>+'SKC cons-BS'!AB68</f>
        <v>118387</v>
      </c>
      <c r="R65" s="122">
        <f>+'SKC cons-BS'!AC68</f>
        <v>131129</v>
      </c>
      <c r="S65" s="122">
        <f>+'SKC cons-BS'!AD68</f>
        <v>135083</v>
      </c>
      <c r="T65" s="122">
        <f>+'SKC cons-BS'!AE68</f>
        <v>139983</v>
      </c>
      <c r="U65" s="122">
        <f>+'SKC cons-BS'!AF68</f>
        <v>137651</v>
      </c>
      <c r="V65" s="122">
        <f>+'SKC cons-BS'!AG68</f>
        <v>140645</v>
      </c>
      <c r="W65" s="122">
        <f>+'SKC cons-BS'!AH68</f>
        <v>155761</v>
      </c>
      <c r="X65" s="122">
        <f>+'SKC cons-BS'!AI68</f>
        <v>134524</v>
      </c>
      <c r="Y65" s="122">
        <f>+'SKC cons-BS'!AJ68</f>
        <v>131315</v>
      </c>
      <c r="Z65" s="122">
        <f>+'SKC cons-BS'!AK68</f>
        <v>144757</v>
      </c>
      <c r="AA65" s="122">
        <f>+'SKC cons-BS'!AL68</f>
        <v>156771</v>
      </c>
      <c r="AB65" s="122">
        <f>+'SKC cons-BS'!AM68</f>
        <v>151655</v>
      </c>
      <c r="AC65" s="122">
        <f>+'SKC cons-BS'!AN68</f>
        <v>144403</v>
      </c>
      <c r="AD65" s="122">
        <f>+'SKC cons-BS'!AO68</f>
        <v>146644</v>
      </c>
      <c r="AE65" s="122">
        <f>+'SKC cons-BS'!AP68</f>
        <v>138367</v>
      </c>
      <c r="AF65" s="122">
        <f>+'SKC cons-BS'!AQ68</f>
        <v>134098</v>
      </c>
      <c r="AG65" s="122">
        <f>+'SKC cons-BS'!AR68</f>
        <v>134603</v>
      </c>
      <c r="AH65" s="122">
        <f>+'SKC cons-BS'!AS68</f>
        <v>129243</v>
      </c>
      <c r="AI65" s="122">
        <f>+'SKC cons-BS'!AT68</f>
        <v>133925</v>
      </c>
      <c r="AJ65" s="122">
        <f>+'SKC cons-BS'!AU68</f>
        <v>137592</v>
      </c>
    </row>
    <row r="66" spans="2:36">
      <c r="B66" s="121" t="s">
        <v>270</v>
      </c>
      <c r="C66" s="122"/>
      <c r="D66" s="122"/>
      <c r="E66" s="122"/>
      <c r="F66" s="122">
        <f>+'SKC cons-BS'!Q69</f>
        <v>1810</v>
      </c>
      <c r="G66" s="122">
        <f>+'SKC cons-BS'!R69</f>
        <v>1829</v>
      </c>
      <c r="H66" s="122">
        <f>+'SKC cons-BS'!S69</f>
        <v>1680</v>
      </c>
      <c r="I66" s="122">
        <f>+'SKC cons-BS'!T69</f>
        <v>1654</v>
      </c>
      <c r="J66" s="122">
        <f>+'SKC cons-BS'!U69</f>
        <v>1583</v>
      </c>
      <c r="K66" s="122">
        <f>+'SKC cons-BS'!V69</f>
        <v>1637</v>
      </c>
      <c r="L66" s="122">
        <f>+'SKC cons-BS'!W69</f>
        <v>1687</v>
      </c>
      <c r="M66" s="122">
        <f>+'SKC cons-BS'!X69</f>
        <v>1627</v>
      </c>
      <c r="N66" s="122">
        <f>+'SKC cons-BS'!Y69</f>
        <v>1564</v>
      </c>
      <c r="O66" s="122">
        <f>+'SKC cons-BS'!Z69</f>
        <v>1412</v>
      </c>
      <c r="P66" s="122">
        <f>+'SKC cons-BS'!AA69</f>
        <v>1444</v>
      </c>
      <c r="Q66" s="122">
        <f>+'SKC cons-BS'!AB69</f>
        <v>1496</v>
      </c>
      <c r="R66" s="122">
        <f>+'SKC cons-BS'!AC69</f>
        <v>1682</v>
      </c>
      <c r="S66" s="122">
        <f>+'SKC cons-BS'!AD69</f>
        <v>1712</v>
      </c>
      <c r="T66" s="122">
        <f>+'SKC cons-BS'!AE69</f>
        <v>1782</v>
      </c>
      <c r="U66" s="122">
        <f>+'SKC cons-BS'!AF69</f>
        <v>1703</v>
      </c>
      <c r="V66" s="122">
        <f>+'SKC cons-BS'!AG69</f>
        <v>1709</v>
      </c>
      <c r="W66" s="122">
        <f>+'SKC cons-BS'!AH69</f>
        <v>1935</v>
      </c>
      <c r="X66" s="122">
        <f>+'SKC cons-BS'!AI69</f>
        <v>1567</v>
      </c>
      <c r="Y66" s="122">
        <f>+'SKC cons-BS'!AJ69</f>
        <v>1438</v>
      </c>
      <c r="Z66" s="122">
        <f>+'SKC cons-BS'!AK69</f>
        <v>1624</v>
      </c>
      <c r="AA66" s="122">
        <f>+'SKC cons-BS'!AL69</f>
        <v>1797</v>
      </c>
      <c r="AB66" s="122">
        <f>+'SKC cons-BS'!AM69</f>
        <v>1729</v>
      </c>
      <c r="AC66" s="122">
        <f>+'SKC cons-BS'!AN69</f>
        <v>1635</v>
      </c>
      <c r="AD66" s="122">
        <f>+'SKC cons-BS'!AO69</f>
        <v>1654</v>
      </c>
      <c r="AE66" s="122">
        <f>+'SKC cons-BS'!AP69</f>
        <v>1538</v>
      </c>
      <c r="AF66" s="122">
        <f>+'SKC cons-BS'!AQ69</f>
        <v>1414</v>
      </c>
      <c r="AG66" s="122">
        <f>+'SKC cons-BS'!AR69</f>
        <v>1428</v>
      </c>
      <c r="AH66" s="122">
        <f>+'SKC cons-BS'!AS69</f>
        <v>1296</v>
      </c>
      <c r="AI66" s="122">
        <f>+'SKC cons-BS'!AT69</f>
        <v>1356</v>
      </c>
      <c r="AJ66" s="122">
        <f>+'SKC cons-BS'!AU69</f>
        <v>1409</v>
      </c>
    </row>
    <row r="67" spans="2:36">
      <c r="B67" s="123" t="s">
        <v>304</v>
      </c>
      <c r="C67" s="124"/>
      <c r="D67" s="124"/>
      <c r="E67" s="124"/>
      <c r="F67" s="124">
        <f>+'SKC cons-BS'!Q70</f>
        <v>135246</v>
      </c>
      <c r="G67" s="124">
        <f>+'SKC cons-BS'!R70</f>
        <v>136793</v>
      </c>
      <c r="H67" s="124">
        <f>+'SKC cons-BS'!S70</f>
        <v>129576</v>
      </c>
      <c r="I67" s="124">
        <f>+'SKC cons-BS'!T70</f>
        <v>130070</v>
      </c>
      <c r="J67" s="124">
        <f>+'SKC cons-BS'!U70</f>
        <v>127235</v>
      </c>
      <c r="K67" s="124">
        <f>+'SKC cons-BS'!V70</f>
        <v>129560</v>
      </c>
      <c r="L67" s="124">
        <f>+'SKC cons-BS'!W70</f>
        <v>131789</v>
      </c>
      <c r="M67" s="124">
        <f>+'SKC cons-BS'!X70</f>
        <v>126931</v>
      </c>
      <c r="N67" s="124">
        <f>+'SKC cons-BS'!Y70</f>
        <v>127057</v>
      </c>
      <c r="O67" s="124">
        <f>+'SKC cons-BS'!Z70</f>
        <v>116807</v>
      </c>
      <c r="P67" s="124">
        <f>+'SKC cons-BS'!AA70</f>
        <v>116951</v>
      </c>
      <c r="Q67" s="124">
        <f>+'SKC cons-BS'!AB70</f>
        <v>119883</v>
      </c>
      <c r="R67" s="124">
        <f>+'SKC cons-BS'!AC70</f>
        <v>132811</v>
      </c>
      <c r="S67" s="124">
        <f>+'SKC cons-BS'!AD70</f>
        <v>136795</v>
      </c>
      <c r="T67" s="124">
        <f>+'SKC cons-BS'!AE70</f>
        <v>141765</v>
      </c>
      <c r="U67" s="124">
        <f>+'SKC cons-BS'!AF70</f>
        <v>139354</v>
      </c>
      <c r="V67" s="124">
        <f>+'SKC cons-BS'!AG70</f>
        <v>142354</v>
      </c>
      <c r="W67" s="124">
        <f>+'SKC cons-BS'!AH70</f>
        <v>157696</v>
      </c>
      <c r="X67" s="124">
        <f>+'SKC cons-BS'!AI70</f>
        <v>136091</v>
      </c>
      <c r="Y67" s="124">
        <f>+'SKC cons-BS'!AJ70</f>
        <v>132753</v>
      </c>
      <c r="Z67" s="124">
        <f>+'SKC cons-BS'!AK70</f>
        <v>146381</v>
      </c>
      <c r="AA67" s="124">
        <f>+'SKC cons-BS'!AL70</f>
        <v>158568</v>
      </c>
      <c r="AB67" s="124">
        <f>+'SKC cons-BS'!AM70</f>
        <v>153384</v>
      </c>
      <c r="AC67" s="124">
        <f>+'SKC cons-BS'!AN70</f>
        <v>146038</v>
      </c>
      <c r="AD67" s="124">
        <f>+'SKC cons-BS'!AO70</f>
        <v>148298</v>
      </c>
      <c r="AE67" s="124">
        <f>+'SKC cons-BS'!AP70</f>
        <v>139905</v>
      </c>
      <c r="AF67" s="124">
        <f>+'SKC cons-BS'!AQ70</f>
        <v>135512</v>
      </c>
      <c r="AG67" s="124">
        <f>+'SKC cons-BS'!AR70</f>
        <v>136031</v>
      </c>
      <c r="AH67" s="124">
        <f>+'SKC cons-BS'!AS70</f>
        <v>130539</v>
      </c>
      <c r="AI67" s="124">
        <f>+'SKC cons-BS'!AT70</f>
        <v>135281</v>
      </c>
      <c r="AJ67" s="124">
        <f>+'SKC cons-BS'!AU70</f>
        <v>139001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58441</v>
      </c>
      <c r="G70" s="122">
        <f t="shared" ref="G70:AE70" si="57">+G46+G47-G58</f>
        <v>50424</v>
      </c>
      <c r="H70" s="122">
        <f t="shared" si="57"/>
        <v>58128</v>
      </c>
      <c r="I70" s="122">
        <f t="shared" si="57"/>
        <v>62121</v>
      </c>
      <c r="J70" s="122">
        <f t="shared" si="57"/>
        <v>66031</v>
      </c>
      <c r="K70" s="122">
        <f t="shared" si="57"/>
        <v>83681</v>
      </c>
      <c r="L70" s="122">
        <f t="shared" si="57"/>
        <v>89442</v>
      </c>
      <c r="M70" s="122">
        <f t="shared" si="57"/>
        <v>83546</v>
      </c>
      <c r="N70" s="122">
        <f t="shared" si="57"/>
        <v>81441</v>
      </c>
      <c r="O70" s="122">
        <f t="shared" si="57"/>
        <v>75704</v>
      </c>
      <c r="P70" s="122">
        <f t="shared" si="57"/>
        <v>63618</v>
      </c>
      <c r="Q70" s="122">
        <f t="shared" si="57"/>
        <v>67908</v>
      </c>
      <c r="R70" s="122">
        <f t="shared" si="57"/>
        <v>62816</v>
      </c>
      <c r="S70" s="122">
        <f t="shared" si="57"/>
        <v>38641</v>
      </c>
      <c r="T70" s="122">
        <f t="shared" si="57"/>
        <v>46914</v>
      </c>
      <c r="U70" s="122">
        <f t="shared" si="57"/>
        <v>45626</v>
      </c>
      <c r="V70" s="122">
        <f t="shared" si="57"/>
        <v>56777</v>
      </c>
      <c r="W70" s="122">
        <f t="shared" si="57"/>
        <v>74020</v>
      </c>
      <c r="X70" s="122">
        <f t="shared" si="57"/>
        <v>69191</v>
      </c>
      <c r="Y70" s="122">
        <f t="shared" si="57"/>
        <v>86183</v>
      </c>
      <c r="Z70" s="122">
        <f t="shared" si="57"/>
        <v>104567</v>
      </c>
      <c r="AA70" s="122">
        <f t="shared" si="57"/>
        <v>109815</v>
      </c>
      <c r="AB70" s="122">
        <f t="shared" si="57"/>
        <v>105538</v>
      </c>
      <c r="AC70" s="122">
        <f t="shared" si="57"/>
        <v>101391</v>
      </c>
      <c r="AD70" s="122">
        <f t="shared" si="57"/>
        <v>109871</v>
      </c>
      <c r="AE70" s="122">
        <f t="shared" si="57"/>
        <v>103725</v>
      </c>
      <c r="AF70" s="122">
        <f t="shared" ref="AF70:AI70" si="58">+AF46+AF47-AF58</f>
        <v>114765</v>
      </c>
      <c r="AG70" s="122">
        <f t="shared" si="58"/>
        <v>104133</v>
      </c>
      <c r="AH70" s="122">
        <f t="shared" si="58"/>
        <v>88413</v>
      </c>
      <c r="AI70" s="122">
        <f t="shared" si="58"/>
        <v>75182</v>
      </c>
      <c r="AJ70" s="122">
        <f t="shared" ref="AJ70" si="59">+AJ46+AJ47-AJ58</f>
        <v>70166</v>
      </c>
    </row>
    <row r="71" spans="2:36">
      <c r="B71" s="106" t="s">
        <v>307</v>
      </c>
      <c r="C71" s="102"/>
      <c r="D71" s="102"/>
      <c r="E71" s="102"/>
      <c r="F71" s="125">
        <f>+F61+F57</f>
        <v>110541</v>
      </c>
      <c r="G71" s="125">
        <f t="shared" ref="G71:AE71" si="60">+G61+G57</f>
        <v>118207</v>
      </c>
      <c r="H71" s="125">
        <f t="shared" si="60"/>
        <v>122924</v>
      </c>
      <c r="I71" s="125">
        <f t="shared" si="60"/>
        <v>116639</v>
      </c>
      <c r="J71" s="125">
        <f t="shared" si="60"/>
        <v>120272</v>
      </c>
      <c r="K71" s="125">
        <f t="shared" si="60"/>
        <v>157901</v>
      </c>
      <c r="L71" s="125">
        <f t="shared" si="60"/>
        <v>167112</v>
      </c>
      <c r="M71" s="125">
        <f t="shared" si="60"/>
        <v>161679</v>
      </c>
      <c r="N71" s="125">
        <f t="shared" si="60"/>
        <v>171439</v>
      </c>
      <c r="O71" s="125">
        <f t="shared" si="60"/>
        <v>154641</v>
      </c>
      <c r="P71" s="125">
        <f t="shared" si="60"/>
        <v>159052</v>
      </c>
      <c r="Q71" s="125">
        <f t="shared" si="60"/>
        <v>158671</v>
      </c>
      <c r="R71" s="125">
        <f t="shared" si="60"/>
        <v>144677</v>
      </c>
      <c r="S71" s="125">
        <f t="shared" si="60"/>
        <v>120242</v>
      </c>
      <c r="T71" s="125">
        <f t="shared" si="60"/>
        <v>131629</v>
      </c>
      <c r="U71" s="125">
        <f t="shared" si="60"/>
        <v>111886</v>
      </c>
      <c r="V71" s="125">
        <f t="shared" si="60"/>
        <v>104510</v>
      </c>
      <c r="W71" s="125">
        <f t="shared" si="60"/>
        <v>113997</v>
      </c>
      <c r="X71" s="125">
        <f t="shared" si="60"/>
        <v>119841</v>
      </c>
      <c r="Y71" s="125">
        <f t="shared" si="60"/>
        <v>138873</v>
      </c>
      <c r="Z71" s="125">
        <f t="shared" si="60"/>
        <v>164698</v>
      </c>
      <c r="AA71" s="125">
        <f t="shared" si="60"/>
        <v>171282</v>
      </c>
      <c r="AB71" s="125">
        <f t="shared" si="60"/>
        <v>188345</v>
      </c>
      <c r="AC71" s="125">
        <f t="shared" si="60"/>
        <v>181108</v>
      </c>
      <c r="AD71" s="125">
        <f t="shared" si="60"/>
        <v>191489</v>
      </c>
      <c r="AE71" s="125">
        <f t="shared" si="60"/>
        <v>178311</v>
      </c>
      <c r="AF71" s="125">
        <f t="shared" ref="AF71:AI71" si="61">+AF61+AF57</f>
        <v>187783</v>
      </c>
      <c r="AG71" s="125">
        <f t="shared" si="61"/>
        <v>180530</v>
      </c>
      <c r="AH71" s="125">
        <f t="shared" si="61"/>
        <v>152134</v>
      </c>
      <c r="AI71" s="125">
        <f t="shared" si="61"/>
        <v>141203</v>
      </c>
      <c r="AJ71" s="125">
        <f t="shared" ref="AJ71" si="62">+AJ61+AJ57</f>
        <v>135506</v>
      </c>
    </row>
    <row r="72" spans="2:36">
      <c r="B72" s="106" t="s">
        <v>308</v>
      </c>
      <c r="C72" s="102"/>
      <c r="D72" s="102"/>
      <c r="E72" s="102"/>
      <c r="F72" s="125">
        <f>+F71-F45</f>
        <v>102673</v>
      </c>
      <c r="G72" s="125">
        <f t="shared" ref="G72:AE72" si="63">+G71-G45</f>
        <v>101646</v>
      </c>
      <c r="H72" s="125">
        <f t="shared" si="63"/>
        <v>114422</v>
      </c>
      <c r="I72" s="125">
        <f t="shared" si="63"/>
        <v>110698</v>
      </c>
      <c r="J72" s="125">
        <f t="shared" si="63"/>
        <v>113549</v>
      </c>
      <c r="K72" s="125">
        <f t="shared" si="63"/>
        <v>148279</v>
      </c>
      <c r="L72" s="125">
        <f t="shared" si="63"/>
        <v>158345</v>
      </c>
      <c r="M72" s="125">
        <f t="shared" si="63"/>
        <v>151056</v>
      </c>
      <c r="N72" s="125">
        <f t="shared" si="63"/>
        <v>154292</v>
      </c>
      <c r="O72" s="125">
        <f t="shared" si="63"/>
        <v>141846</v>
      </c>
      <c r="P72" s="125">
        <f t="shared" si="63"/>
        <v>129948</v>
      </c>
      <c r="Q72" s="125">
        <f t="shared" si="63"/>
        <v>125887</v>
      </c>
      <c r="R72" s="125">
        <f t="shared" si="63"/>
        <v>116258</v>
      </c>
      <c r="S72" s="125">
        <f t="shared" si="63"/>
        <v>89920</v>
      </c>
      <c r="T72" s="125">
        <f t="shared" si="63"/>
        <v>93305</v>
      </c>
      <c r="U72" s="125">
        <f t="shared" si="63"/>
        <v>83215</v>
      </c>
      <c r="V72" s="125">
        <f t="shared" si="63"/>
        <v>87449</v>
      </c>
      <c r="W72" s="125">
        <f t="shared" si="63"/>
        <v>103619</v>
      </c>
      <c r="X72" s="125">
        <f t="shared" si="63"/>
        <v>113378</v>
      </c>
      <c r="Y72" s="125">
        <f t="shared" si="63"/>
        <v>133414</v>
      </c>
      <c r="Z72" s="125">
        <f t="shared" si="63"/>
        <v>158365</v>
      </c>
      <c r="AA72" s="125">
        <f t="shared" si="63"/>
        <v>165801</v>
      </c>
      <c r="AB72" s="125">
        <f t="shared" si="63"/>
        <v>182646</v>
      </c>
      <c r="AC72" s="125">
        <f t="shared" si="63"/>
        <v>177553</v>
      </c>
      <c r="AD72" s="125">
        <f t="shared" si="63"/>
        <v>188331</v>
      </c>
      <c r="AE72" s="125">
        <f t="shared" si="63"/>
        <v>174422</v>
      </c>
      <c r="AF72" s="125">
        <f t="shared" ref="AF72:AI72" si="64">+AF71-AF45</f>
        <v>184719</v>
      </c>
      <c r="AG72" s="125">
        <f t="shared" si="64"/>
        <v>170446</v>
      </c>
      <c r="AH72" s="125">
        <f t="shared" si="64"/>
        <v>146472</v>
      </c>
      <c r="AI72" s="125">
        <f t="shared" si="64"/>
        <v>133608</v>
      </c>
      <c r="AJ72" s="125">
        <f t="shared" ref="AJ72" si="65">+AJ71-AJ45</f>
        <v>132767</v>
      </c>
    </row>
    <row r="73" spans="2:36">
      <c r="B73" s="106" t="s">
        <v>309</v>
      </c>
      <c r="C73" s="102"/>
      <c r="D73" s="102"/>
      <c r="E73" s="102"/>
      <c r="F73" s="125">
        <f t="shared" ref="F73:AE73" si="66">+F49/F60</f>
        <v>1.0672745215462343</v>
      </c>
      <c r="G73" s="125">
        <f t="shared" si="66"/>
        <v>1.0035251895320276</v>
      </c>
      <c r="H73" s="125">
        <f t="shared" si="66"/>
        <v>0.95741885850316433</v>
      </c>
      <c r="I73" s="125">
        <f t="shared" si="66"/>
        <v>0.99430069382857744</v>
      </c>
      <c r="J73" s="125">
        <f t="shared" si="66"/>
        <v>1.0456572131057302</v>
      </c>
      <c r="K73" s="125">
        <f t="shared" si="66"/>
        <v>0.96237758702175136</v>
      </c>
      <c r="L73" s="125">
        <f t="shared" si="66"/>
        <v>0.97992095233061427</v>
      </c>
      <c r="M73" s="125">
        <f t="shared" si="66"/>
        <v>0.95216805817398331</v>
      </c>
      <c r="N73" s="125">
        <f t="shared" si="66"/>
        <v>1.0248992174531657</v>
      </c>
      <c r="O73" s="125">
        <f t="shared" si="66"/>
        <v>0.98783681390989941</v>
      </c>
      <c r="P73" s="125">
        <f t="shared" si="66"/>
        <v>0.96422227358272528</v>
      </c>
      <c r="Q73" s="125">
        <f t="shared" si="66"/>
        <v>0.9638148145595401</v>
      </c>
      <c r="R73" s="125">
        <f t="shared" si="66"/>
        <v>0.93393140364789851</v>
      </c>
      <c r="S73" s="125">
        <f t="shared" si="66"/>
        <v>0.89306938309752615</v>
      </c>
      <c r="T73" s="125">
        <f t="shared" si="66"/>
        <v>1.030961977697165</v>
      </c>
      <c r="U73" s="125">
        <f t="shared" si="66"/>
        <v>1.1350964618187567</v>
      </c>
      <c r="V73" s="125">
        <f t="shared" si="66"/>
        <v>1.1878481285149207</v>
      </c>
      <c r="W73" s="125">
        <f t="shared" si="66"/>
        <v>1.1855569463797895</v>
      </c>
      <c r="X73" s="125">
        <f t="shared" si="66"/>
        <v>1.0820932736851996</v>
      </c>
      <c r="Y73" s="125">
        <f t="shared" si="66"/>
        <v>1.0740147729333842</v>
      </c>
      <c r="Z73" s="125">
        <f t="shared" si="66"/>
        <v>1.0648313408542402</v>
      </c>
      <c r="AA73" s="125">
        <f t="shared" si="66"/>
        <v>1.0602307785206899</v>
      </c>
      <c r="AB73" s="125">
        <f t="shared" si="66"/>
        <v>0.91730123759814286</v>
      </c>
      <c r="AC73" s="125">
        <f t="shared" si="66"/>
        <v>0.88054480662862644</v>
      </c>
      <c r="AD73" s="125">
        <f t="shared" si="66"/>
        <v>0.92267287907508433</v>
      </c>
      <c r="AE73" s="125">
        <f t="shared" si="66"/>
        <v>0.92656448875689434</v>
      </c>
      <c r="AF73" s="125">
        <f t="shared" ref="AF73:AI73" si="67">+AF49/AF60</f>
        <v>0.86995899309560731</v>
      </c>
      <c r="AG73" s="125">
        <f t="shared" si="67"/>
        <v>0.87053102753069844</v>
      </c>
      <c r="AH73" s="125">
        <f t="shared" si="67"/>
        <v>0.85835476689649215</v>
      </c>
      <c r="AI73" s="125">
        <f t="shared" si="67"/>
        <v>0.82768162108159282</v>
      </c>
      <c r="AJ73" s="125">
        <f t="shared" ref="AJ73" si="68">+AJ49/AJ60</f>
        <v>0.83333333333333337</v>
      </c>
    </row>
    <row r="74" spans="2:36">
      <c r="B74" s="106" t="s">
        <v>310</v>
      </c>
      <c r="C74" s="102"/>
      <c r="D74" s="102"/>
      <c r="E74" s="102"/>
      <c r="F74" s="125">
        <f t="shared" ref="F74:AE74" si="69">+(F45+F46)/F60</f>
        <v>0.59383091962651502</v>
      </c>
      <c r="G74" s="125">
        <f t="shared" si="69"/>
        <v>0.57227700344732391</v>
      </c>
      <c r="H74" s="125">
        <f t="shared" si="69"/>
        <v>0.48709574406317135</v>
      </c>
      <c r="I74" s="125">
        <f t="shared" si="69"/>
        <v>0.43727502738797014</v>
      </c>
      <c r="J74" s="125">
        <f t="shared" si="69"/>
        <v>0.43252946465159237</v>
      </c>
      <c r="K74" s="125">
        <f t="shared" si="69"/>
        <v>0.42458481254739894</v>
      </c>
      <c r="L74" s="125">
        <f t="shared" si="69"/>
        <v>0.45194594689828926</v>
      </c>
      <c r="M74" s="125">
        <f t="shared" si="69"/>
        <v>0.44303797468354428</v>
      </c>
      <c r="N74" s="125">
        <f t="shared" si="69"/>
        <v>0.47130965627527166</v>
      </c>
      <c r="O74" s="125">
        <f t="shared" si="69"/>
        <v>0.41449878368139098</v>
      </c>
      <c r="P74" s="125">
        <f t="shared" si="69"/>
        <v>0.48432000528279462</v>
      </c>
      <c r="Q74" s="125">
        <f t="shared" si="69"/>
        <v>0.5349479967192099</v>
      </c>
      <c r="R74" s="125">
        <f t="shared" si="69"/>
        <v>0.5780940226011102</v>
      </c>
      <c r="S74" s="125">
        <f t="shared" si="69"/>
        <v>0.54594875279667154</v>
      </c>
      <c r="T74" s="125">
        <f t="shared" si="69"/>
        <v>0.68368265484347712</v>
      </c>
      <c r="U74" s="125">
        <f t="shared" si="69"/>
        <v>0.71885893030955961</v>
      </c>
      <c r="V74" s="125">
        <f t="shared" si="69"/>
        <v>0.67980697647301525</v>
      </c>
      <c r="W74" s="125">
        <f t="shared" si="69"/>
        <v>0.61700636892531269</v>
      </c>
      <c r="X74" s="125">
        <f t="shared" si="69"/>
        <v>0.48278129900915678</v>
      </c>
      <c r="Y74" s="125">
        <f t="shared" si="69"/>
        <v>0.45717913276251354</v>
      </c>
      <c r="Z74" s="125">
        <f t="shared" si="69"/>
        <v>0.45138912274793735</v>
      </c>
      <c r="AA74" s="125">
        <f t="shared" si="69"/>
        <v>0.45050119122119386</v>
      </c>
      <c r="AB74" s="125">
        <f t="shared" si="69"/>
        <v>0.40025037827820575</v>
      </c>
      <c r="AC74" s="125">
        <f t="shared" si="69"/>
        <v>0.3467611114754815</v>
      </c>
      <c r="AD74" s="125">
        <f t="shared" si="69"/>
        <v>0.35083708344788667</v>
      </c>
      <c r="AE74" s="125">
        <f t="shared" si="69"/>
        <v>0.35940814594823928</v>
      </c>
      <c r="AF74" s="125">
        <f t="shared" ref="AF74:AI74" si="70">+(AF45+AF46)/AF60</f>
        <v>0.36913940691763847</v>
      </c>
      <c r="AG74" s="125">
        <f t="shared" si="70"/>
        <v>0.37509858507565591</v>
      </c>
      <c r="AH74" s="125">
        <f t="shared" si="70"/>
        <v>0.37255495277411543</v>
      </c>
      <c r="AI74" s="125">
        <f t="shared" si="70"/>
        <v>0.3283014525502011</v>
      </c>
      <c r="AJ74" s="125">
        <f t="shared" ref="AJ74" si="71">+(AJ45+AJ46)/AJ60</f>
        <v>0.3592433029549848</v>
      </c>
    </row>
    <row r="75" spans="2:36">
      <c r="B75" s="106" t="s">
        <v>311</v>
      </c>
      <c r="C75" s="102"/>
      <c r="D75" s="102"/>
      <c r="E75" s="102"/>
      <c r="F75" s="125">
        <f t="shared" ref="F75:AE75" si="72">+F64/F67</f>
        <v>1.3148411043579846</v>
      </c>
      <c r="G75" s="125">
        <f t="shared" si="72"/>
        <v>1.460432916889022</v>
      </c>
      <c r="H75" s="125">
        <f t="shared" si="72"/>
        <v>1.5154503920479101</v>
      </c>
      <c r="I75" s="125">
        <f t="shared" si="72"/>
        <v>1.6177135388636887</v>
      </c>
      <c r="J75" s="125">
        <f t="shared" si="72"/>
        <v>1.7760286084803709</v>
      </c>
      <c r="K75" s="125">
        <f t="shared" si="72"/>
        <v>1.9104661932695277</v>
      </c>
      <c r="L75" s="125">
        <f t="shared" si="72"/>
        <v>1.8649280288946726</v>
      </c>
      <c r="M75" s="125">
        <f t="shared" si="72"/>
        <v>1.8603808368326098</v>
      </c>
      <c r="N75" s="125">
        <f t="shared" si="72"/>
        <v>1.9580031009704306</v>
      </c>
      <c r="O75" s="125">
        <f t="shared" si="72"/>
        <v>1.902522965233248</v>
      </c>
      <c r="P75" s="125">
        <f t="shared" si="72"/>
        <v>1.8915015690331849</v>
      </c>
      <c r="Q75" s="125">
        <f t="shared" si="72"/>
        <v>1.7364513734224203</v>
      </c>
      <c r="R75" s="125">
        <f t="shared" si="72"/>
        <v>1.6397211074383899</v>
      </c>
      <c r="S75" s="125">
        <f t="shared" si="72"/>
        <v>1.4745056471362257</v>
      </c>
      <c r="T75" s="125">
        <f t="shared" si="72"/>
        <v>1.4922935844531442</v>
      </c>
      <c r="U75" s="125">
        <f t="shared" si="72"/>
        <v>1.3400476484349211</v>
      </c>
      <c r="V75" s="125">
        <f t="shared" si="72"/>
        <v>1.2333759500962389</v>
      </c>
      <c r="W75" s="125">
        <f t="shared" si="72"/>
        <v>1.2167715097402598</v>
      </c>
      <c r="X75" s="125">
        <f t="shared" si="72"/>
        <v>1.5136489554783197</v>
      </c>
      <c r="Y75" s="125">
        <f t="shared" si="72"/>
        <v>1.7571806286863574</v>
      </c>
      <c r="Z75" s="125">
        <f t="shared" si="72"/>
        <v>1.756095394894146</v>
      </c>
      <c r="AA75" s="125">
        <f t="shared" si="72"/>
        <v>1.6579574693506887</v>
      </c>
      <c r="AB75" s="125">
        <f t="shared" si="72"/>
        <v>1.8182404944453137</v>
      </c>
      <c r="AC75" s="125">
        <f t="shared" si="72"/>
        <v>2.0077787972993328</v>
      </c>
      <c r="AD75" s="125">
        <f t="shared" si="72"/>
        <v>1.8819943627021267</v>
      </c>
      <c r="AE75" s="125">
        <f t="shared" si="72"/>
        <v>1.8120224438011507</v>
      </c>
      <c r="AF75" s="125">
        <f t="shared" ref="AF75:AI75" si="73">+AF64/AF67</f>
        <v>1.7479411417439046</v>
      </c>
      <c r="AG75" s="125">
        <f t="shared" si="73"/>
        <v>1.7973476634002543</v>
      </c>
      <c r="AH75" s="125">
        <f t="shared" si="73"/>
        <v>1.7432185017504347</v>
      </c>
      <c r="AI75" s="125">
        <f t="shared" si="73"/>
        <v>1.6711289833753447</v>
      </c>
      <c r="AJ75" s="125">
        <f t="shared" ref="AJ75" si="74">+AJ64/AJ67</f>
        <v>1.640729203387026</v>
      </c>
    </row>
    <row r="76" spans="2:36">
      <c r="B76" s="106" t="s">
        <v>312</v>
      </c>
      <c r="C76" s="102"/>
      <c r="D76" s="102"/>
      <c r="E76" s="102"/>
      <c r="F76" s="126">
        <f t="shared" ref="F76:AE76" si="75">+F71/(F71+F67)*100</f>
        <v>44.974307021933626</v>
      </c>
      <c r="G76" s="126">
        <f t="shared" si="75"/>
        <v>46.355686274509807</v>
      </c>
      <c r="H76" s="126">
        <f t="shared" si="75"/>
        <v>48.68277227722772</v>
      </c>
      <c r="I76" s="126">
        <f t="shared" si="75"/>
        <v>47.277967159690157</v>
      </c>
      <c r="J76" s="126">
        <f t="shared" si="75"/>
        <v>48.593373116719931</v>
      </c>
      <c r="K76" s="126">
        <f t="shared" si="75"/>
        <v>54.929538267799806</v>
      </c>
      <c r="L76" s="126">
        <f t="shared" si="75"/>
        <v>55.908812616886529</v>
      </c>
      <c r="M76" s="126">
        <f t="shared" si="75"/>
        <v>56.019888430754307</v>
      </c>
      <c r="N76" s="126">
        <f t="shared" si="75"/>
        <v>57.434270475986281</v>
      </c>
      <c r="O76" s="126">
        <f t="shared" si="75"/>
        <v>56.968922224514451</v>
      </c>
      <c r="P76" s="126">
        <f t="shared" si="75"/>
        <v>57.626909852429144</v>
      </c>
      <c r="Q76" s="126">
        <f t="shared" si="75"/>
        <v>56.962384313274981</v>
      </c>
      <c r="R76" s="126">
        <f t="shared" si="75"/>
        <v>52.138110476849455</v>
      </c>
      <c r="S76" s="126">
        <f t="shared" si="75"/>
        <v>46.780035559082933</v>
      </c>
      <c r="T76" s="126">
        <f t="shared" si="75"/>
        <v>48.146265097258897</v>
      </c>
      <c r="U76" s="126">
        <f t="shared" si="75"/>
        <v>44.533513771692405</v>
      </c>
      <c r="V76" s="126">
        <f t="shared" si="75"/>
        <v>42.335050878216343</v>
      </c>
      <c r="W76" s="126">
        <f t="shared" si="75"/>
        <v>41.958018793270348</v>
      </c>
      <c r="X76" s="126">
        <f t="shared" si="75"/>
        <v>46.825328602910147</v>
      </c>
      <c r="Y76" s="126">
        <f t="shared" si="75"/>
        <v>51.126549004881717</v>
      </c>
      <c r="Z76" s="126">
        <f t="shared" si="75"/>
        <v>52.944107445375607</v>
      </c>
      <c r="AA76" s="126">
        <f t="shared" si="75"/>
        <v>51.927239654388359</v>
      </c>
      <c r="AB76" s="126">
        <f t="shared" si="75"/>
        <v>55.115310670150905</v>
      </c>
      <c r="AC76" s="126">
        <f t="shared" si="75"/>
        <v>55.35999217474766</v>
      </c>
      <c r="AD76" s="126">
        <f t="shared" si="75"/>
        <v>56.35559924305521</v>
      </c>
      <c r="AE76" s="126">
        <f t="shared" si="75"/>
        <v>56.034580285089376</v>
      </c>
      <c r="AF76" s="126">
        <f t="shared" ref="AF76:AI76" si="76">+AF71/(AF71+AF67)*100</f>
        <v>58.084102754450271</v>
      </c>
      <c r="AG76" s="126">
        <f t="shared" si="76"/>
        <v>57.028503195276734</v>
      </c>
      <c r="AH76" s="126">
        <f t="shared" si="76"/>
        <v>53.819784698220211</v>
      </c>
      <c r="AI76" s="126">
        <f t="shared" si="76"/>
        <v>51.070948047626629</v>
      </c>
      <c r="AJ76" s="126">
        <f t="shared" ref="AJ76" si="77">+AJ71/(AJ71+AJ67)*100</f>
        <v>49.36340421191445</v>
      </c>
    </row>
    <row r="77" spans="2:36">
      <c r="B77" s="106" t="s">
        <v>313</v>
      </c>
      <c r="C77" s="102"/>
      <c r="D77" s="102"/>
      <c r="E77" s="102"/>
      <c r="F77" s="127">
        <f t="shared" ref="F77:AJ77" si="78">+F71/SUM(C13:F13)</f>
        <v>4.6321237009721754</v>
      </c>
      <c r="G77" s="127">
        <f t="shared" si="78"/>
        <v>4.5187889445315186</v>
      </c>
      <c r="H77" s="127">
        <f t="shared" si="78"/>
        <v>4.1619773150499411</v>
      </c>
      <c r="I77" s="127">
        <f t="shared" si="78"/>
        <v>3.6086566425344966</v>
      </c>
      <c r="J77" s="127">
        <f t="shared" si="78"/>
        <v>3.3210548115421785</v>
      </c>
      <c r="K77" s="127">
        <f t="shared" si="78"/>
        <v>4.1056969760004156</v>
      </c>
      <c r="L77" s="127">
        <f t="shared" si="78"/>
        <v>3.94392523364486</v>
      </c>
      <c r="M77" s="127">
        <f t="shared" si="78"/>
        <v>3.7430893179608278</v>
      </c>
      <c r="N77" s="127">
        <f t="shared" si="78"/>
        <v>3.7775207121452494</v>
      </c>
      <c r="O77" s="127">
        <f t="shared" si="78"/>
        <v>3.5173660866598428</v>
      </c>
      <c r="P77" s="127">
        <f t="shared" si="78"/>
        <v>4.320186875271621</v>
      </c>
      <c r="Q77" s="127">
        <f t="shared" si="78"/>
        <v>4.5871928302977736</v>
      </c>
      <c r="R77" s="127">
        <f t="shared" si="78"/>
        <v>4.2156531367464085</v>
      </c>
      <c r="S77" s="127">
        <f t="shared" si="78"/>
        <v>2.9156644034917556</v>
      </c>
      <c r="T77" s="127">
        <f t="shared" si="78"/>
        <v>2.509465616837931</v>
      </c>
      <c r="U77" s="127">
        <f t="shared" si="78"/>
        <v>1.8507931781714722</v>
      </c>
      <c r="V77" s="127">
        <f t="shared" si="78"/>
        <v>1.3803259634942018</v>
      </c>
      <c r="W77" s="127">
        <f t="shared" si="78"/>
        <v>1.4479670769348016</v>
      </c>
      <c r="X77" s="127">
        <f t="shared" si="78"/>
        <v>1.4815487890813337</v>
      </c>
      <c r="Y77" s="127">
        <f t="shared" si="78"/>
        <v>1.7164522229226149</v>
      </c>
      <c r="Z77" s="127">
        <f t="shared" si="78"/>
        <v>2.308796523445714</v>
      </c>
      <c r="AA77" s="127">
        <f t="shared" si="78"/>
        <v>2.3936776790206271</v>
      </c>
      <c r="AB77" s="127">
        <f t="shared" si="78"/>
        <v>2.6137972189069916</v>
      </c>
      <c r="AC77" s="127">
        <f t="shared" si="78"/>
        <v>2.5019409562490504</v>
      </c>
      <c r="AD77" s="127">
        <f t="shared" si="78"/>
        <v>2.7228376014901814</v>
      </c>
      <c r="AE77" s="127">
        <f t="shared" si="78"/>
        <v>2.8173199981039958</v>
      </c>
      <c r="AF77" s="127">
        <f t="shared" si="78"/>
        <v>3.2515410721706606</v>
      </c>
      <c r="AG77" s="127">
        <f t="shared" si="78"/>
        <v>3.6045443654660172</v>
      </c>
      <c r="AH77" s="127">
        <f t="shared" si="78"/>
        <v>3.1454090598962101</v>
      </c>
      <c r="AI77" s="127">
        <f t="shared" si="78"/>
        <v>2.9302523449821534</v>
      </c>
      <c r="AJ77" s="127">
        <f t="shared" si="78"/>
        <v>2.7473743968208915</v>
      </c>
    </row>
    <row r="78" spans="2:36">
      <c r="B78" s="106" t="s">
        <v>314</v>
      </c>
      <c r="C78" s="102"/>
      <c r="D78" s="102"/>
      <c r="E78" s="102"/>
      <c r="F78" s="126">
        <f t="shared" ref="F78:AE78" si="79">+F72/F67</f>
        <v>0.7591573872794759</v>
      </c>
      <c r="G78" s="126">
        <f t="shared" si="79"/>
        <v>0.74306433808747518</v>
      </c>
      <c r="H78" s="126">
        <f t="shared" si="79"/>
        <v>0.88304933012286224</v>
      </c>
      <c r="I78" s="126">
        <f t="shared" si="79"/>
        <v>0.85106481125547784</v>
      </c>
      <c r="J78" s="126">
        <f t="shared" si="79"/>
        <v>0.89243525759421538</v>
      </c>
      <c r="K78" s="126">
        <f t="shared" si="79"/>
        <v>1.1444813213954925</v>
      </c>
      <c r="L78" s="126">
        <f t="shared" si="79"/>
        <v>1.2015039191434793</v>
      </c>
      <c r="M78" s="126">
        <f t="shared" si="79"/>
        <v>1.1900638929812259</v>
      </c>
      <c r="N78" s="126">
        <f t="shared" si="79"/>
        <v>1.2143526133939886</v>
      </c>
      <c r="O78" s="126">
        <f t="shared" si="79"/>
        <v>1.2143621529531621</v>
      </c>
      <c r="P78" s="126">
        <f t="shared" si="79"/>
        <v>1.1111320125522655</v>
      </c>
      <c r="Q78" s="126">
        <f t="shared" si="79"/>
        <v>1.05008216344269</v>
      </c>
      <c r="R78" s="126">
        <f t="shared" si="79"/>
        <v>0.87536423940788033</v>
      </c>
      <c r="S78" s="126">
        <f t="shared" si="79"/>
        <v>0.65733396688475454</v>
      </c>
      <c r="T78" s="126">
        <f t="shared" si="79"/>
        <v>0.65816668430148484</v>
      </c>
      <c r="U78" s="126">
        <f t="shared" si="79"/>
        <v>0.5971482698738465</v>
      </c>
      <c r="V78" s="126">
        <f t="shared" si="79"/>
        <v>0.61430658780223946</v>
      </c>
      <c r="W78" s="126">
        <f t="shared" si="79"/>
        <v>0.65708071225649356</v>
      </c>
      <c r="X78" s="126">
        <f t="shared" si="79"/>
        <v>0.8331043199035939</v>
      </c>
      <c r="Y78" s="126">
        <f t="shared" si="79"/>
        <v>1.0049791718454573</v>
      </c>
      <c r="Z78" s="126">
        <f t="shared" si="79"/>
        <v>1.0818685485138098</v>
      </c>
      <c r="AA78" s="126">
        <f t="shared" si="79"/>
        <v>1.0456144997729682</v>
      </c>
      <c r="AB78" s="126">
        <f t="shared" si="79"/>
        <v>1.190776091378501</v>
      </c>
      <c r="AC78" s="126">
        <f t="shared" si="79"/>
        <v>1.215799997260987</v>
      </c>
      <c r="AD78" s="126">
        <f t="shared" si="79"/>
        <v>1.2699496958826146</v>
      </c>
      <c r="AE78" s="126">
        <f t="shared" si="79"/>
        <v>1.2467174153890139</v>
      </c>
      <c r="AF78" s="126">
        <f t="shared" ref="AF78:AI78" si="80">+AF72/AF67</f>
        <v>1.3631191333608832</v>
      </c>
      <c r="AG78" s="126">
        <f t="shared" si="80"/>
        <v>1.2529938028831664</v>
      </c>
      <c r="AH78" s="126">
        <f t="shared" si="80"/>
        <v>1.1220554776733389</v>
      </c>
      <c r="AI78" s="126">
        <f t="shared" si="80"/>
        <v>0.98763314877920771</v>
      </c>
      <c r="AJ78" s="126">
        <f t="shared" ref="AJ78" si="81">+AJ72/AJ67</f>
        <v>0.95515140178847635</v>
      </c>
    </row>
    <row r="79" spans="2:36">
      <c r="B79" s="106" t="s">
        <v>315</v>
      </c>
      <c r="C79" s="102"/>
      <c r="D79" s="102"/>
      <c r="E79" s="102"/>
      <c r="F79" s="127">
        <f t="shared" ref="F79:AJ79" si="82">+F72/SUM(C13:F13)</f>
        <v>4.3024220583305395</v>
      </c>
      <c r="G79" s="127">
        <f t="shared" si="82"/>
        <v>3.8856989946098857</v>
      </c>
      <c r="H79" s="127">
        <f t="shared" si="82"/>
        <v>3.8741154562383611</v>
      </c>
      <c r="I79" s="127">
        <f t="shared" si="82"/>
        <v>3.4248499474042449</v>
      </c>
      <c r="J79" s="127">
        <f t="shared" si="82"/>
        <v>3.1354135026922547</v>
      </c>
      <c r="K79" s="127">
        <f t="shared" si="82"/>
        <v>3.855508463558595</v>
      </c>
      <c r="L79" s="127">
        <f t="shared" si="82"/>
        <v>3.7370197300103842</v>
      </c>
      <c r="M79" s="127">
        <f t="shared" si="82"/>
        <v>3.4971523822753161</v>
      </c>
      <c r="N79" s="127">
        <f t="shared" si="82"/>
        <v>3.3997003349197956</v>
      </c>
      <c r="O79" s="127">
        <f t="shared" si="82"/>
        <v>3.2263391334015696</v>
      </c>
      <c r="P79" s="127">
        <f t="shared" si="82"/>
        <v>3.5296610169491527</v>
      </c>
      <c r="Q79" s="127">
        <f t="shared" si="82"/>
        <v>3.6394044521538018</v>
      </c>
      <c r="R79" s="127">
        <f t="shared" si="82"/>
        <v>3.3875695678778519</v>
      </c>
      <c r="S79" s="127">
        <f t="shared" si="82"/>
        <v>2.1804073714839962</v>
      </c>
      <c r="T79" s="127">
        <f t="shared" si="82"/>
        <v>1.7788305721312414</v>
      </c>
      <c r="U79" s="127">
        <f t="shared" si="82"/>
        <v>1.376523911137578</v>
      </c>
      <c r="V79" s="127">
        <f t="shared" si="82"/>
        <v>1.1549911509100035</v>
      </c>
      <c r="W79" s="127">
        <f t="shared" si="82"/>
        <v>1.3161477981429968</v>
      </c>
      <c r="X79" s="127">
        <f t="shared" si="82"/>
        <v>1.4016491735588275</v>
      </c>
      <c r="Y79" s="127">
        <f t="shared" si="82"/>
        <v>1.6489796927336324</v>
      </c>
      <c r="Z79" s="127">
        <f t="shared" si="82"/>
        <v>2.2200182238732742</v>
      </c>
      <c r="AA79" s="127">
        <f t="shared" si="82"/>
        <v>2.3170803286936108</v>
      </c>
      <c r="AB79" s="127">
        <f t="shared" si="82"/>
        <v>2.5347081517666323</v>
      </c>
      <c r="AC79" s="127">
        <f t="shared" si="82"/>
        <v>2.4528299280257504</v>
      </c>
      <c r="AD79" s="127">
        <f t="shared" si="82"/>
        <v>2.6779330840217841</v>
      </c>
      <c r="AE79" s="127">
        <f t="shared" si="82"/>
        <v>2.7558736629220584</v>
      </c>
      <c r="AF79" s="127">
        <f t="shared" si="82"/>
        <v>3.198486632497576</v>
      </c>
      <c r="AG79" s="127">
        <f t="shared" si="82"/>
        <v>3.4032026195990737</v>
      </c>
      <c r="AH79" s="127">
        <f t="shared" si="82"/>
        <v>3.028345772944363</v>
      </c>
      <c r="AI79" s="127">
        <f t="shared" si="82"/>
        <v>2.7726404914086493</v>
      </c>
      <c r="AJ79" s="127">
        <f t="shared" si="82"/>
        <v>2.6918413689631402</v>
      </c>
    </row>
    <row r="80" spans="2:36">
      <c r="B80" s="108" t="s">
        <v>352</v>
      </c>
      <c r="C80" s="109"/>
      <c r="D80" s="109"/>
      <c r="E80" s="109"/>
      <c r="F80" s="128">
        <f t="shared" ref="F80:AE80" si="83">+F13/(F15-F14)</f>
        <v>3.8081725312145291</v>
      </c>
      <c r="G80" s="128">
        <f t="shared" si="83"/>
        <v>4.0015544041450779</v>
      </c>
      <c r="H80" s="128">
        <f t="shared" si="83"/>
        <v>3.5842440801457194</v>
      </c>
      <c r="I80" s="128">
        <f t="shared" si="83"/>
        <v>4.6144633809304469</v>
      </c>
      <c r="J80" s="128">
        <f t="shared" si="83"/>
        <v>4.4908936891147819</v>
      </c>
      <c r="K80" s="128">
        <f t="shared" si="83"/>
        <v>3.6138506163886874</v>
      </c>
      <c r="L80" s="128">
        <f t="shared" si="83"/>
        <v>4.2297200287150032</v>
      </c>
      <c r="M80" s="128">
        <f t="shared" si="83"/>
        <v>4.0133283968900404</v>
      </c>
      <c r="N80" s="128">
        <f t="shared" si="83"/>
        <v>4.5141143260409313</v>
      </c>
      <c r="O80" s="128">
        <f t="shared" si="83"/>
        <v>3.2280966767371599</v>
      </c>
      <c r="P80" s="128">
        <f t="shared" si="83"/>
        <v>2.1398891966759002</v>
      </c>
      <c r="Q80" s="128">
        <f t="shared" si="83"/>
        <v>3.6906598114824334</v>
      </c>
      <c r="R80" s="128">
        <f t="shared" si="83"/>
        <v>6.0551257253384909</v>
      </c>
      <c r="S80" s="128">
        <f t="shared" si="83"/>
        <v>7.6352418558736428</v>
      </c>
      <c r="T80" s="128">
        <f t="shared" si="83"/>
        <v>8.5433962264150942</v>
      </c>
      <c r="U80" s="128">
        <f t="shared" si="83"/>
        <v>10.475409836065573</v>
      </c>
      <c r="V80" s="128">
        <f t="shared" si="83"/>
        <v>19.662420382165607</v>
      </c>
      <c r="W80" s="128">
        <f t="shared" si="83"/>
        <v>12.548540393754243</v>
      </c>
      <c r="X80" s="128">
        <f t="shared" si="83"/>
        <v>10.260968660968661</v>
      </c>
      <c r="Y80" s="128">
        <f t="shared" si="83"/>
        <v>6.9619087484303055</v>
      </c>
      <c r="Z80" s="128">
        <f t="shared" si="83"/>
        <v>5.591341725514277</v>
      </c>
      <c r="AA80" s="128">
        <f t="shared" si="83"/>
        <v>5.204507512520868</v>
      </c>
      <c r="AB80" s="128">
        <f t="shared" si="83"/>
        <v>4.1455767077267636</v>
      </c>
      <c r="AC80" s="128">
        <f t="shared" si="83"/>
        <v>3.3081724205188219</v>
      </c>
      <c r="AD80" s="128">
        <f t="shared" si="83"/>
        <v>3.1674838203569329</v>
      </c>
      <c r="AE80" s="128">
        <f t="shared" si="83"/>
        <v>2.3916786226685796</v>
      </c>
      <c r="AF80" s="128">
        <f t="shared" ref="AF80:AI80" si="84">+AF13/(AF15-AF14)</f>
        <v>3.2122337790985638</v>
      </c>
      <c r="AG80" s="128">
        <f t="shared" si="84"/>
        <v>2.3797695262483995</v>
      </c>
      <c r="AH80" s="128">
        <f t="shared" si="84"/>
        <v>4.1716763005780351</v>
      </c>
      <c r="AI80" s="128">
        <f t="shared" si="84"/>
        <v>3.8949152542372882</v>
      </c>
      <c r="AJ80" s="128">
        <f t="shared" ref="AJ80" si="85">+AJ13/(AJ15-AJ14)</f>
        <v>3.807017543859649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J83" si="86">+SUM(C6:F6)/F56</f>
        <v>0.81216201972064028</v>
      </c>
      <c r="G83" s="130">
        <f t="shared" si="86"/>
        <v>0.76929019223341355</v>
      </c>
      <c r="H83" s="130">
        <f t="shared" si="86"/>
        <v>0.81806579084622422</v>
      </c>
      <c r="I83" s="130">
        <f t="shared" si="86"/>
        <v>0.75424246518212201</v>
      </c>
      <c r="J83" s="130">
        <f t="shared" si="86"/>
        <v>0.75663065389232409</v>
      </c>
      <c r="K83" s="130">
        <f t="shared" si="86"/>
        <v>0.70470722393126128</v>
      </c>
      <c r="L83" s="130">
        <f t="shared" si="86"/>
        <v>0.71141999014741797</v>
      </c>
      <c r="M83" s="130">
        <f t="shared" si="86"/>
        <v>0.7609668632306078</v>
      </c>
      <c r="N83" s="130">
        <f t="shared" si="86"/>
        <v>0.70327670387271013</v>
      </c>
      <c r="O83" s="130">
        <f t="shared" si="86"/>
        <v>0.74187030837524148</v>
      </c>
      <c r="P83" s="130">
        <f t="shared" si="86"/>
        <v>0.67510143007534806</v>
      </c>
      <c r="Q83" s="130">
        <f t="shared" si="86"/>
        <v>0.67717509922146968</v>
      </c>
      <c r="R83" s="130">
        <f t="shared" si="86"/>
        <v>0.68463192843940401</v>
      </c>
      <c r="S83" s="130">
        <f t="shared" si="86"/>
        <v>0.77792023633677987</v>
      </c>
      <c r="T83" s="130">
        <f t="shared" si="86"/>
        <v>0.83833918261066454</v>
      </c>
      <c r="U83" s="130">
        <f t="shared" si="86"/>
        <v>0.97122310982995752</v>
      </c>
      <c r="V83" s="130">
        <f t="shared" si="86"/>
        <v>0.98052716006668139</v>
      </c>
      <c r="W83" s="130">
        <f t="shared" si="86"/>
        <v>0.90209282101746113</v>
      </c>
      <c r="X83" s="130">
        <f t="shared" si="86"/>
        <v>0.92085592762032831</v>
      </c>
      <c r="Y83" s="130">
        <f t="shared" si="86"/>
        <v>0.86008294538063079</v>
      </c>
      <c r="Z83" s="130">
        <f t="shared" si="86"/>
        <v>0.804932579813603</v>
      </c>
      <c r="AA83" s="130">
        <f t="shared" si="86"/>
        <v>0.78518840146440882</v>
      </c>
      <c r="AB83" s="130">
        <f t="shared" si="86"/>
        <v>0.76765840105673966</v>
      </c>
      <c r="AC83" s="130">
        <f t="shared" si="86"/>
        <v>0.75675355719977233</v>
      </c>
      <c r="AD83" s="130">
        <f t="shared" si="86"/>
        <v>0.75345933728597037</v>
      </c>
      <c r="AE83" s="130">
        <f t="shared" si="86"/>
        <v>0.77050501250584624</v>
      </c>
      <c r="AF83" s="130">
        <f t="shared" si="86"/>
        <v>0.79564368559988619</v>
      </c>
      <c r="AG83" s="130">
        <f t="shared" si="86"/>
        <v>0.74226991059743619</v>
      </c>
      <c r="AH83" s="130">
        <f t="shared" si="86"/>
        <v>0.79872771902585049</v>
      </c>
      <c r="AI83" s="130">
        <f t="shared" si="86"/>
        <v>0.82494126242206378</v>
      </c>
      <c r="AJ83" s="130">
        <f t="shared" si="86"/>
        <v>0.81993330863282698</v>
      </c>
    </row>
    <row r="84" spans="2:36">
      <c r="B84" s="106" t="s">
        <v>318</v>
      </c>
      <c r="C84" s="102"/>
      <c r="D84" s="102"/>
      <c r="E84" s="102"/>
      <c r="F84" s="126">
        <f t="shared" ref="F84:O85" si="87">+SUM(C6:F6)/F46</f>
        <v>4.0659140335166946</v>
      </c>
      <c r="G84" s="126">
        <f t="shared" si="87"/>
        <v>4.0277518511604757</v>
      </c>
      <c r="H84" s="126">
        <f t="shared" si="87"/>
        <v>4.5492731863782163</v>
      </c>
      <c r="I84" s="126">
        <f t="shared" si="87"/>
        <v>4.2019929314745728</v>
      </c>
      <c r="J84" s="126">
        <f t="shared" si="87"/>
        <v>4.1760110006875433</v>
      </c>
      <c r="K84" s="126">
        <f t="shared" si="87"/>
        <v>3.9287234986250335</v>
      </c>
      <c r="L84" s="126">
        <f t="shared" si="87"/>
        <v>3.9391690741908518</v>
      </c>
      <c r="M84" s="126">
        <f t="shared" si="87"/>
        <v>4.3576701050440052</v>
      </c>
      <c r="N84" s="126">
        <f t="shared" si="87"/>
        <v>4.3785574661233149</v>
      </c>
      <c r="O84" s="126">
        <f t="shared" si="87"/>
        <v>5.0742414460942546</v>
      </c>
      <c r="P84" s="126">
        <f t="shared" ref="P84:AJ85" si="88">+SUM(M6:P6)/P46</f>
        <v>5.1604918736861141</v>
      </c>
      <c r="Q84" s="126">
        <f t="shared" si="88"/>
        <v>4.9553870176221277</v>
      </c>
      <c r="R84" s="126">
        <f t="shared" si="88"/>
        <v>3.6988904299583911</v>
      </c>
      <c r="S84" s="126">
        <f t="shared" si="88"/>
        <v>4.801714077315828</v>
      </c>
      <c r="T84" s="126">
        <f t="shared" si="88"/>
        <v>4.6683478069000302</v>
      </c>
      <c r="U84" s="126">
        <f t="shared" si="88"/>
        <v>5.4853129654646855</v>
      </c>
      <c r="V84" s="126">
        <f t="shared" si="88"/>
        <v>5.3080027243316872</v>
      </c>
      <c r="W84" s="126">
        <f t="shared" si="88"/>
        <v>4.6377728101653037</v>
      </c>
      <c r="X84" s="126">
        <f t="shared" si="88"/>
        <v>5.220772978885611</v>
      </c>
      <c r="Y84" s="126">
        <f t="shared" si="88"/>
        <v>4.6543511044087644</v>
      </c>
      <c r="Z84" s="126">
        <f t="shared" si="88"/>
        <v>4.3830154809625999</v>
      </c>
      <c r="AA84" s="126">
        <f t="shared" si="88"/>
        <v>4.321094209048769</v>
      </c>
      <c r="AB84" s="126">
        <f t="shared" si="88"/>
        <v>4.3946814287038629</v>
      </c>
      <c r="AC84" s="126">
        <f t="shared" si="88"/>
        <v>4.3881136882681417</v>
      </c>
      <c r="AD84" s="126">
        <f t="shared" si="88"/>
        <v>4.6281115263006614</v>
      </c>
      <c r="AE84" s="126">
        <f t="shared" si="88"/>
        <v>4.745213756829104</v>
      </c>
      <c r="AF84" s="126">
        <f t="shared" si="88"/>
        <v>4.6424475086179884</v>
      </c>
      <c r="AG84" s="126">
        <f t="shared" si="88"/>
        <v>4.5754713924706794</v>
      </c>
      <c r="AH84" s="126">
        <f t="shared" si="88"/>
        <v>4.5195145845842681</v>
      </c>
      <c r="AI84" s="126">
        <f t="shared" si="88"/>
        <v>5.4032082653616094</v>
      </c>
      <c r="AJ84" s="126">
        <f t="shared" si="88"/>
        <v>4.8307919488940962</v>
      </c>
    </row>
    <row r="85" spans="2:36">
      <c r="B85" s="106" t="s">
        <v>319</v>
      </c>
      <c r="C85" s="102"/>
      <c r="D85" s="102"/>
      <c r="E85" s="102"/>
      <c r="F85" s="126">
        <f t="shared" si="87"/>
        <v>3.6715725121702705</v>
      </c>
      <c r="G85" s="126">
        <f t="shared" si="87"/>
        <v>3.3569554255921243</v>
      </c>
      <c r="H85" s="126">
        <f t="shared" si="87"/>
        <v>3.243378610561805</v>
      </c>
      <c r="I85" s="126">
        <f t="shared" si="87"/>
        <v>2.309855395962733</v>
      </c>
      <c r="J85" s="126">
        <f t="shared" si="87"/>
        <v>2.0529388948874656</v>
      </c>
      <c r="K85" s="126">
        <f t="shared" si="87"/>
        <v>2.0543366911388081</v>
      </c>
      <c r="L85" s="126">
        <f t="shared" si="87"/>
        <v>2.2081546800420679</v>
      </c>
      <c r="M85" s="126">
        <f t="shared" si="87"/>
        <v>2.3838819467482524</v>
      </c>
      <c r="N85" s="126">
        <f t="shared" si="87"/>
        <v>2.1664301980375091</v>
      </c>
      <c r="O85" s="126">
        <f t="shared" si="87"/>
        <v>2.0949628811583532</v>
      </c>
      <c r="P85" s="126">
        <f t="shared" si="88"/>
        <v>2.2990441048288686</v>
      </c>
      <c r="Q85" s="126">
        <f t="shared" si="88"/>
        <v>2.6139089534688393</v>
      </c>
      <c r="R85" s="126">
        <f t="shared" si="88"/>
        <v>3.1204383541727245</v>
      </c>
      <c r="S85" s="126">
        <f t="shared" si="88"/>
        <v>3.6183470275495409</v>
      </c>
      <c r="T85" s="126">
        <f t="shared" si="88"/>
        <v>4.1534336934968232</v>
      </c>
      <c r="U85" s="126">
        <f t="shared" si="88"/>
        <v>4.4987393469608881</v>
      </c>
      <c r="V85" s="126">
        <f t="shared" si="88"/>
        <v>3.8867509723970763</v>
      </c>
      <c r="W85" s="126">
        <f t="shared" si="88"/>
        <v>2.9624903325599381</v>
      </c>
      <c r="X85" s="126">
        <f t="shared" si="88"/>
        <v>2.5326670737330059</v>
      </c>
      <c r="Y85" s="126">
        <f t="shared" si="88"/>
        <v>2.101505559951689</v>
      </c>
      <c r="Z85" s="126">
        <f t="shared" si="88"/>
        <v>2.0842288394625039</v>
      </c>
      <c r="AA85" s="126">
        <f t="shared" si="88"/>
        <v>2.0842496992081481</v>
      </c>
      <c r="AB85" s="126">
        <f t="shared" si="88"/>
        <v>2.1497990393098716</v>
      </c>
      <c r="AC85" s="126">
        <f t="shared" si="88"/>
        <v>1.847710814934709</v>
      </c>
      <c r="AD85" s="126">
        <f t="shared" si="88"/>
        <v>1.9927985153862489</v>
      </c>
      <c r="AE85" s="126">
        <f t="shared" si="88"/>
        <v>2.0739405503113075</v>
      </c>
      <c r="AF85" s="126">
        <f t="shared" si="88"/>
        <v>2.536765491611555</v>
      </c>
      <c r="AG85" s="126">
        <f t="shared" si="88"/>
        <v>2.3530091949166674</v>
      </c>
      <c r="AH85" s="126">
        <f t="shared" si="88"/>
        <v>2.4130465263010303</v>
      </c>
      <c r="AI85" s="126">
        <f t="shared" si="88"/>
        <v>2.394502660887694</v>
      </c>
      <c r="AJ85" s="126">
        <f t="shared" si="88"/>
        <v>2.6638945208639382</v>
      </c>
    </row>
    <row r="86" spans="2:36">
      <c r="B86" s="106" t="s">
        <v>320</v>
      </c>
      <c r="C86" s="102"/>
      <c r="D86" s="102"/>
      <c r="E86" s="102"/>
      <c r="F86" s="126">
        <f t="shared" ref="F86:AJ86" si="89">+SUM(C7:F7)/F58</f>
        <v>3.4082286795228836</v>
      </c>
      <c r="G86" s="126">
        <f t="shared" si="89"/>
        <v>2.7122368949797</v>
      </c>
      <c r="H86" s="126">
        <f t="shared" si="89"/>
        <v>3.2181318151114544</v>
      </c>
      <c r="I86" s="126">
        <f t="shared" si="89"/>
        <v>2.3383644245766146</v>
      </c>
      <c r="J86" s="126">
        <f t="shared" si="89"/>
        <v>2.0976884680477301</v>
      </c>
      <c r="K86" s="126">
        <f t="shared" si="89"/>
        <v>2.4786723145656566</v>
      </c>
      <c r="L86" s="126">
        <f t="shared" si="89"/>
        <v>2.927122590924411</v>
      </c>
      <c r="M86" s="126">
        <f t="shared" si="89"/>
        <v>3.1679865454011069</v>
      </c>
      <c r="N86" s="126">
        <f t="shared" si="89"/>
        <v>2.8934838689130227</v>
      </c>
      <c r="O86" s="126">
        <f t="shared" si="89"/>
        <v>3.0840333098502501</v>
      </c>
      <c r="P86" s="126">
        <f t="shared" si="89"/>
        <v>3.1998908142426754</v>
      </c>
      <c r="Q86" s="126">
        <f t="shared" si="89"/>
        <v>4.2687918358389112</v>
      </c>
      <c r="R86" s="126">
        <f t="shared" si="89"/>
        <v>3.0070930680584258</v>
      </c>
      <c r="S86" s="126">
        <f t="shared" si="89"/>
        <v>2.755417819916377</v>
      </c>
      <c r="T86" s="126">
        <f t="shared" si="89"/>
        <v>3.112194308413057</v>
      </c>
      <c r="U86" s="126">
        <f t="shared" si="89"/>
        <v>3.5921501422557944</v>
      </c>
      <c r="V86" s="126">
        <f t="shared" si="89"/>
        <v>3.7491662437468283</v>
      </c>
      <c r="W86" s="126">
        <f t="shared" si="89"/>
        <v>3.2422176243769396</v>
      </c>
      <c r="X86" s="126">
        <f t="shared" si="89"/>
        <v>2.8467141016303432</v>
      </c>
      <c r="Y86" s="126">
        <f t="shared" si="89"/>
        <v>2.6043819920257034</v>
      </c>
      <c r="Z86" s="126">
        <f t="shared" si="89"/>
        <v>2.9477039775971288</v>
      </c>
      <c r="AA86" s="126">
        <f t="shared" si="89"/>
        <v>3.0203549272169434</v>
      </c>
      <c r="AB86" s="126">
        <f t="shared" si="89"/>
        <v>3.0466511996221226</v>
      </c>
      <c r="AC86" s="126">
        <f t="shared" si="89"/>
        <v>2.3572158351526622</v>
      </c>
      <c r="AD86" s="126">
        <f t="shared" si="89"/>
        <v>3.1732137606586299</v>
      </c>
      <c r="AE86" s="126">
        <f t="shared" si="89"/>
        <v>3.4572619525914021</v>
      </c>
      <c r="AF86" s="126">
        <f t="shared" si="89"/>
        <v>6.4202776609171224</v>
      </c>
      <c r="AG86" s="126">
        <f t="shared" si="89"/>
        <v>4.4516617585191414</v>
      </c>
      <c r="AH86" s="126">
        <f t="shared" si="89"/>
        <v>3.4159182255743561</v>
      </c>
      <c r="AI86" s="126">
        <f t="shared" si="89"/>
        <v>3.068247964793386</v>
      </c>
      <c r="AJ86" s="126">
        <f t="shared" si="89"/>
        <v>2.9450760372065554</v>
      </c>
    </row>
    <row r="87" spans="2:36">
      <c r="B87" s="106" t="s">
        <v>321</v>
      </c>
      <c r="C87" s="102"/>
      <c r="D87" s="102"/>
      <c r="E87" s="102"/>
      <c r="F87" s="126">
        <f t="shared" ref="F87:AE89" si="90">365/F84</f>
        <v>89.770712560861455</v>
      </c>
      <c r="G87" s="126">
        <f t="shared" si="90"/>
        <v>90.621272980071055</v>
      </c>
      <c r="H87" s="126">
        <f t="shared" si="90"/>
        <v>80.232596515177647</v>
      </c>
      <c r="I87" s="126">
        <f t="shared" si="90"/>
        <v>86.863544501945029</v>
      </c>
      <c r="J87" s="126">
        <f t="shared" si="90"/>
        <v>87.403984314195043</v>
      </c>
      <c r="K87" s="126">
        <f t="shared" si="90"/>
        <v>92.905494654368511</v>
      </c>
      <c r="L87" s="126">
        <f t="shared" si="90"/>
        <v>92.659135245413395</v>
      </c>
      <c r="M87" s="126">
        <f t="shared" si="90"/>
        <v>83.760356153971443</v>
      </c>
      <c r="N87" s="126">
        <f t="shared" si="90"/>
        <v>83.360787844852368</v>
      </c>
      <c r="O87" s="126">
        <f t="shared" si="90"/>
        <v>71.931933842239175</v>
      </c>
      <c r="P87" s="126">
        <f t="shared" si="90"/>
        <v>70.729691846076349</v>
      </c>
      <c r="Q87" s="126">
        <f t="shared" si="90"/>
        <v>73.657213594418195</v>
      </c>
      <c r="R87" s="126">
        <f t="shared" si="90"/>
        <v>98.67824065394278</v>
      </c>
      <c r="S87" s="126">
        <f t="shared" si="90"/>
        <v>76.014521923395336</v>
      </c>
      <c r="T87" s="126">
        <f t="shared" si="90"/>
        <v>78.186119607565104</v>
      </c>
      <c r="U87" s="126">
        <f t="shared" si="90"/>
        <v>66.541326319578417</v>
      </c>
      <c r="V87" s="126">
        <f t="shared" si="90"/>
        <v>68.764094322494145</v>
      </c>
      <c r="W87" s="126">
        <f t="shared" si="90"/>
        <v>78.701569684477562</v>
      </c>
      <c r="X87" s="126">
        <f t="shared" si="90"/>
        <v>69.913018910450745</v>
      </c>
      <c r="Y87" s="126">
        <f t="shared" si="90"/>
        <v>78.421243222123749</v>
      </c>
      <c r="Z87" s="126">
        <f t="shared" si="90"/>
        <v>83.276000640508471</v>
      </c>
      <c r="AA87" s="126">
        <f t="shared" si="90"/>
        <v>84.469345573548566</v>
      </c>
      <c r="AB87" s="126">
        <f t="shared" si="90"/>
        <v>83.054939458410431</v>
      </c>
      <c r="AC87" s="126">
        <f t="shared" si="90"/>
        <v>83.179248745502463</v>
      </c>
      <c r="AD87" s="126">
        <f t="shared" si="90"/>
        <v>78.865860929620155</v>
      </c>
      <c r="AE87" s="126">
        <f t="shared" si="90"/>
        <v>76.919611782442459</v>
      </c>
      <c r="AF87" s="126">
        <f t="shared" ref="AF87:AI87" si="91">365/AF84</f>
        <v>78.622321377341095</v>
      </c>
      <c r="AG87" s="126">
        <f t="shared" si="91"/>
        <v>79.773201205156269</v>
      </c>
      <c r="AH87" s="126">
        <f t="shared" si="91"/>
        <v>80.760885526288192</v>
      </c>
      <c r="AI87" s="126">
        <f t="shared" si="91"/>
        <v>67.552458108992099</v>
      </c>
      <c r="AJ87" s="126">
        <f t="shared" ref="AJ87" si="92">365/AJ84</f>
        <v>75.556969511708886</v>
      </c>
    </row>
    <row r="88" spans="2:36">
      <c r="B88" s="106" t="s">
        <v>322</v>
      </c>
      <c r="C88" s="102"/>
      <c r="D88" s="102"/>
      <c r="E88" s="102"/>
      <c r="F88" s="126">
        <f t="shared" si="90"/>
        <v>99.412444882982328</v>
      </c>
      <c r="G88" s="126">
        <f t="shared" si="90"/>
        <v>108.72947469524968</v>
      </c>
      <c r="H88" s="126">
        <f t="shared" si="90"/>
        <v>112.53696956975867</v>
      </c>
      <c r="I88" s="126">
        <f t="shared" si="90"/>
        <v>158.01854983561441</v>
      </c>
      <c r="J88" s="126">
        <f t="shared" si="90"/>
        <v>177.79389387038134</v>
      </c>
      <c r="K88" s="126">
        <f t="shared" si="90"/>
        <v>177.67292069230609</v>
      </c>
      <c r="L88" s="126">
        <f t="shared" si="90"/>
        <v>165.29639128045429</v>
      </c>
      <c r="M88" s="126">
        <f t="shared" si="90"/>
        <v>153.1116087765505</v>
      </c>
      <c r="N88" s="126">
        <f t="shared" si="90"/>
        <v>168.47992625409316</v>
      </c>
      <c r="O88" s="126">
        <f t="shared" si="90"/>
        <v>174.22743060639962</v>
      </c>
      <c r="P88" s="126">
        <f t="shared" si="90"/>
        <v>158.76163455644934</v>
      </c>
      <c r="Q88" s="126">
        <f t="shared" si="90"/>
        <v>139.63761037492128</v>
      </c>
      <c r="R88" s="126">
        <f t="shared" si="90"/>
        <v>116.97074531593078</v>
      </c>
      <c r="S88" s="126">
        <f t="shared" si="90"/>
        <v>100.87479095314679</v>
      </c>
      <c r="T88" s="126">
        <f t="shared" si="90"/>
        <v>87.879096414008799</v>
      </c>
      <c r="U88" s="126">
        <f t="shared" si="90"/>
        <v>81.133840360538969</v>
      </c>
      <c r="V88" s="126">
        <f t="shared" si="90"/>
        <v>93.908769198787525</v>
      </c>
      <c r="W88" s="126">
        <f t="shared" si="90"/>
        <v>123.20715311317061</v>
      </c>
      <c r="X88" s="126">
        <f t="shared" si="90"/>
        <v>144.11684969790008</v>
      </c>
      <c r="Y88" s="126">
        <f t="shared" si="90"/>
        <v>173.68500324519289</v>
      </c>
      <c r="Z88" s="126">
        <f t="shared" si="90"/>
        <v>175.12472387347296</v>
      </c>
      <c r="AA88" s="126">
        <f t="shared" si="90"/>
        <v>175.12297117695229</v>
      </c>
      <c r="AB88" s="126">
        <f t="shared" si="90"/>
        <v>169.78331152160729</v>
      </c>
      <c r="AC88" s="126">
        <f t="shared" si="90"/>
        <v>197.54173491315399</v>
      </c>
      <c r="AD88" s="126">
        <f t="shared" si="90"/>
        <v>183.15951019727393</v>
      </c>
      <c r="AE88" s="126">
        <f t="shared" si="90"/>
        <v>175.99347288195503</v>
      </c>
      <c r="AF88" s="126">
        <f t="shared" ref="AF88:AI88" si="93">365/AF85</f>
        <v>143.88401340485083</v>
      </c>
      <c r="AG88" s="126">
        <f t="shared" si="93"/>
        <v>155.12051580101308</v>
      </c>
      <c r="AH88" s="126">
        <f t="shared" si="93"/>
        <v>151.26107019557145</v>
      </c>
      <c r="AI88" s="126">
        <f t="shared" si="93"/>
        <v>152.4324887844086</v>
      </c>
      <c r="AJ88" s="126">
        <f t="shared" ref="AJ88" si="94">365/AJ85</f>
        <v>137.01743711745215</v>
      </c>
    </row>
    <row r="89" spans="2:36">
      <c r="B89" s="106" t="s">
        <v>323</v>
      </c>
      <c r="C89" s="102"/>
      <c r="D89" s="102"/>
      <c r="E89" s="102"/>
      <c r="F89" s="126">
        <f t="shared" si="90"/>
        <v>107.09375289075268</v>
      </c>
      <c r="G89" s="126">
        <f t="shared" si="90"/>
        <v>134.57526541122135</v>
      </c>
      <c r="H89" s="126">
        <f t="shared" si="90"/>
        <v>113.41984137693218</v>
      </c>
      <c r="I89" s="126">
        <f t="shared" si="90"/>
        <v>156.09200865518943</v>
      </c>
      <c r="J89" s="126">
        <f t="shared" si="90"/>
        <v>174.00105190056988</v>
      </c>
      <c r="K89" s="126">
        <f t="shared" si="90"/>
        <v>147.25625402563944</v>
      </c>
      <c r="L89" s="126">
        <f t="shared" si="90"/>
        <v>124.6958364954335</v>
      </c>
      <c r="M89" s="126">
        <f t="shared" si="90"/>
        <v>115.21513578707021</v>
      </c>
      <c r="N89" s="126">
        <f t="shared" si="90"/>
        <v>126.14551058033626</v>
      </c>
      <c r="O89" s="126">
        <f t="shared" si="90"/>
        <v>118.35151028823458</v>
      </c>
      <c r="P89" s="126">
        <f t="shared" si="90"/>
        <v>114.06639200793646</v>
      </c>
      <c r="Q89" s="126">
        <f t="shared" si="90"/>
        <v>85.504286467102816</v>
      </c>
      <c r="R89" s="126">
        <f t="shared" si="90"/>
        <v>121.3796818851595</v>
      </c>
      <c r="S89" s="126">
        <f t="shared" si="90"/>
        <v>132.46629870858467</v>
      </c>
      <c r="T89" s="126">
        <f t="shared" si="90"/>
        <v>117.28059492086072</v>
      </c>
      <c r="U89" s="126">
        <f t="shared" si="90"/>
        <v>101.61045210955122</v>
      </c>
      <c r="V89" s="126">
        <f t="shared" si="90"/>
        <v>97.354978752616645</v>
      </c>
      <c r="W89" s="126">
        <f t="shared" si="90"/>
        <v>112.57726725550769</v>
      </c>
      <c r="X89" s="126">
        <f t="shared" si="90"/>
        <v>128.21800397551712</v>
      </c>
      <c r="Y89" s="126">
        <f t="shared" si="90"/>
        <v>140.14841183727464</v>
      </c>
      <c r="Z89" s="126">
        <f t="shared" si="90"/>
        <v>123.82518827332723</v>
      </c>
      <c r="AA89" s="126">
        <f t="shared" si="90"/>
        <v>120.84672457230822</v>
      </c>
      <c r="AB89" s="126">
        <f t="shared" si="90"/>
        <v>119.80367166588387</v>
      </c>
      <c r="AC89" s="126">
        <f t="shared" si="90"/>
        <v>154.84369083086582</v>
      </c>
      <c r="AD89" s="126">
        <f t="shared" si="90"/>
        <v>115.02534261172524</v>
      </c>
      <c r="AE89" s="126">
        <f t="shared" si="90"/>
        <v>105.5748754376026</v>
      </c>
      <c r="AF89" s="126">
        <f t="shared" ref="AF89:AI89" si="95">365/AF86</f>
        <v>56.851123779568837</v>
      </c>
      <c r="AG89" s="126">
        <f t="shared" si="95"/>
        <v>81.991853783926828</v>
      </c>
      <c r="AH89" s="126">
        <f t="shared" si="95"/>
        <v>106.85267500472102</v>
      </c>
      <c r="AI89" s="126">
        <f t="shared" si="95"/>
        <v>118.96039830815268</v>
      </c>
      <c r="AJ89" s="126">
        <f t="shared" ref="AJ89" si="96">365/AJ86</f>
        <v>123.93567955080965</v>
      </c>
    </row>
    <row r="90" spans="2:36">
      <c r="B90" s="108" t="s">
        <v>324</v>
      </c>
      <c r="C90" s="109"/>
      <c r="D90" s="109"/>
      <c r="E90" s="109"/>
      <c r="F90" s="131">
        <f t="shared" ref="F90:AE90" si="97">+F87+F88-F89</f>
        <v>82.0894045530911</v>
      </c>
      <c r="G90" s="131">
        <f t="shared" si="97"/>
        <v>64.775482264099395</v>
      </c>
      <c r="H90" s="131">
        <f t="shared" si="97"/>
        <v>79.349724708004132</v>
      </c>
      <c r="I90" s="131">
        <f t="shared" si="97"/>
        <v>88.790085682370005</v>
      </c>
      <c r="J90" s="131">
        <f t="shared" si="97"/>
        <v>91.196826284006505</v>
      </c>
      <c r="K90" s="131">
        <f t="shared" si="97"/>
        <v>123.32216132103517</v>
      </c>
      <c r="L90" s="131">
        <f t="shared" si="97"/>
        <v>133.2596900304342</v>
      </c>
      <c r="M90" s="131">
        <f t="shared" si="97"/>
        <v>121.65682914345172</v>
      </c>
      <c r="N90" s="131">
        <f t="shared" si="97"/>
        <v>125.69520351860925</v>
      </c>
      <c r="O90" s="131">
        <f t="shared" si="97"/>
        <v>127.80785416040422</v>
      </c>
      <c r="P90" s="131">
        <f t="shared" si="97"/>
        <v>115.42493439458923</v>
      </c>
      <c r="Q90" s="131">
        <f t="shared" si="97"/>
        <v>127.79053750223665</v>
      </c>
      <c r="R90" s="131">
        <f t="shared" si="97"/>
        <v>94.269304084714065</v>
      </c>
      <c r="S90" s="131">
        <f t="shared" si="97"/>
        <v>44.423014167957461</v>
      </c>
      <c r="T90" s="131">
        <f t="shared" si="97"/>
        <v>48.784621100713196</v>
      </c>
      <c r="U90" s="131">
        <f t="shared" si="97"/>
        <v>46.064714570566181</v>
      </c>
      <c r="V90" s="131">
        <f t="shared" si="97"/>
        <v>65.317884768665024</v>
      </c>
      <c r="W90" s="131">
        <f t="shared" si="97"/>
        <v>89.331455542140489</v>
      </c>
      <c r="X90" s="131">
        <f t="shared" si="97"/>
        <v>85.811864632833704</v>
      </c>
      <c r="Y90" s="131">
        <f t="shared" si="97"/>
        <v>111.95783463004199</v>
      </c>
      <c r="Z90" s="131">
        <f t="shared" si="97"/>
        <v>134.57553624065423</v>
      </c>
      <c r="AA90" s="131">
        <f t="shared" si="97"/>
        <v>138.74559217819262</v>
      </c>
      <c r="AB90" s="131">
        <f t="shared" si="97"/>
        <v>133.03457931413385</v>
      </c>
      <c r="AC90" s="131">
        <f t="shared" si="97"/>
        <v>125.87729282779063</v>
      </c>
      <c r="AD90" s="131">
        <f t="shared" si="97"/>
        <v>147.00002851516882</v>
      </c>
      <c r="AE90" s="131">
        <f t="shared" si="97"/>
        <v>147.3382092267949</v>
      </c>
      <c r="AF90" s="131">
        <f t="shared" ref="AF90:AI90" si="98">+AF87+AF88-AF89</f>
        <v>165.65521100262308</v>
      </c>
      <c r="AG90" s="131">
        <f t="shared" si="98"/>
        <v>152.90186322224253</v>
      </c>
      <c r="AH90" s="131">
        <f t="shared" si="98"/>
        <v>125.16928071713861</v>
      </c>
      <c r="AI90" s="131">
        <f t="shared" si="98"/>
        <v>101.02454858524804</v>
      </c>
      <c r="AJ90" s="131">
        <f t="shared" ref="AJ90" si="99">+AJ87+AJ88-AJ89</f>
        <v>88.638727078351394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J93" si="100">+SUM(C23:F23)/F65*100</f>
        <v>-5.8867172277346436</v>
      </c>
      <c r="G93" s="126">
        <f t="shared" si="100"/>
        <v>-3.8632524228683205</v>
      </c>
      <c r="H93" s="126">
        <f t="shared" si="100"/>
        <v>-1.8077187715018452</v>
      </c>
      <c r="I93" s="126">
        <f t="shared" si="100"/>
        <v>0.49915898330426117</v>
      </c>
      <c r="J93" s="126">
        <f t="shared" si="100"/>
        <v>1.6227358100149618</v>
      </c>
      <c r="K93" s="126">
        <f t="shared" si="100"/>
        <v>2.1098629644395457</v>
      </c>
      <c r="L93" s="126">
        <f t="shared" si="100"/>
        <v>4.1282993343684193</v>
      </c>
      <c r="M93" s="126">
        <f t="shared" si="100"/>
        <v>3.6471301794036903</v>
      </c>
      <c r="N93" s="126">
        <f t="shared" si="100"/>
        <v>4.2584048512666044</v>
      </c>
      <c r="O93" s="126">
        <f t="shared" si="100"/>
        <v>4.3442090211880933</v>
      </c>
      <c r="P93" s="126">
        <f t="shared" si="100"/>
        <v>0.25279853169072003</v>
      </c>
      <c r="Q93" s="126">
        <f t="shared" si="100"/>
        <v>2.9564056864351661E-2</v>
      </c>
      <c r="R93" s="126">
        <f t="shared" si="100"/>
        <v>2.4029772209046052</v>
      </c>
      <c r="S93" s="126">
        <f t="shared" si="100"/>
        <v>6.5078507288111753</v>
      </c>
      <c r="T93" s="126">
        <f t="shared" si="100"/>
        <v>12.452940714229586</v>
      </c>
      <c r="U93" s="126">
        <f t="shared" si="100"/>
        <v>16.895627347422103</v>
      </c>
      <c r="V93" s="126">
        <f t="shared" si="100"/>
        <v>24.772299050801664</v>
      </c>
      <c r="W93" s="126">
        <f t="shared" si="100"/>
        <v>24.352694191742476</v>
      </c>
      <c r="X93" s="126">
        <f t="shared" si="100"/>
        <v>29.826648033064735</v>
      </c>
      <c r="Y93" s="126">
        <f t="shared" si="100"/>
        <v>30.205993222404143</v>
      </c>
      <c r="Z93" s="126">
        <f t="shared" si="100"/>
        <v>20.314043535027668</v>
      </c>
      <c r="AA93" s="126">
        <f t="shared" si="100"/>
        <v>16.590440834082834</v>
      </c>
      <c r="AB93" s="126">
        <f t="shared" si="100"/>
        <v>14.260657413207609</v>
      </c>
      <c r="AC93" s="126">
        <f t="shared" si="100"/>
        <v>12.110551719839616</v>
      </c>
      <c r="AD93" s="126">
        <f t="shared" si="100"/>
        <v>9.777420146749952</v>
      </c>
      <c r="AE93" s="126">
        <f t="shared" si="100"/>
        <v>5.7296898827032452</v>
      </c>
      <c r="AF93" s="126">
        <f t="shared" si="100"/>
        <v>2.7688705275246464</v>
      </c>
      <c r="AG93" s="126">
        <f t="shared" si="100"/>
        <v>-0.65377443296211823</v>
      </c>
      <c r="AH93" s="126">
        <f t="shared" si="100"/>
        <v>-1.4809312690048977</v>
      </c>
      <c r="AI93" s="126">
        <f t="shared" si="100"/>
        <v>0.18741833115549747</v>
      </c>
      <c r="AJ93" s="126">
        <f t="shared" si="100"/>
        <v>2.0226466655038084</v>
      </c>
    </row>
    <row r="94" spans="2:36">
      <c r="B94" s="106" t="s">
        <v>327</v>
      </c>
      <c r="C94" s="102"/>
      <c r="D94" s="102"/>
      <c r="E94" s="102"/>
      <c r="F94" s="132">
        <f t="shared" ref="F94:AJ94" si="101">+SUM(C23:F23)/SUM(C6:F6)*100</f>
        <v>-3.0892844501427636</v>
      </c>
      <c r="G94" s="132">
        <f t="shared" si="101"/>
        <v>-2.0137494206704774</v>
      </c>
      <c r="H94" s="132">
        <f t="shared" si="101"/>
        <v>-0.86708020491895499</v>
      </c>
      <c r="I94" s="132">
        <f t="shared" si="101"/>
        <v>0.24960184417212794</v>
      </c>
      <c r="J94" s="132">
        <f t="shared" si="101"/>
        <v>0.76296174339938927</v>
      </c>
      <c r="K94" s="132">
        <f t="shared" si="101"/>
        <v>1.0156887980702289</v>
      </c>
      <c r="L94" s="132">
        <f t="shared" si="101"/>
        <v>1.9995681439123183</v>
      </c>
      <c r="M94" s="132">
        <f t="shared" si="101"/>
        <v>1.65408907468737</v>
      </c>
      <c r="N94" s="132">
        <f t="shared" si="101"/>
        <v>2.0218223641398931</v>
      </c>
      <c r="O94" s="132">
        <f t="shared" si="101"/>
        <v>1.9930820610687023</v>
      </c>
      <c r="P94" s="132">
        <f t="shared" si="101"/>
        <v>0.12790468472809305</v>
      </c>
      <c r="Q94" s="132">
        <f t="shared" si="101"/>
        <v>1.5755120414134596E-2</v>
      </c>
      <c r="R94" s="132">
        <f t="shared" si="101"/>
        <v>1.3128017965094723</v>
      </c>
      <c r="S94" s="132">
        <f t="shared" si="101"/>
        <v>3.3384473998010069</v>
      </c>
      <c r="T94" s="132">
        <f t="shared" si="101"/>
        <v>5.8851729562933404</v>
      </c>
      <c r="U94" s="132">
        <f t="shared" si="101"/>
        <v>7.343287729191597</v>
      </c>
      <c r="V94" s="132">
        <f t="shared" si="101"/>
        <v>11.176336614924665</v>
      </c>
      <c r="W94" s="132">
        <f t="shared" si="101"/>
        <v>12.028539717773903</v>
      </c>
      <c r="X94" s="132">
        <f t="shared" si="101"/>
        <v>12.737332982022851</v>
      </c>
      <c r="Y94" s="132">
        <f t="shared" si="101"/>
        <v>12.599623266023105</v>
      </c>
      <c r="Z94" s="132">
        <f t="shared" si="101"/>
        <v>9.0551884265047331</v>
      </c>
      <c r="AA94" s="132">
        <f t="shared" si="101"/>
        <v>7.859342279810595</v>
      </c>
      <c r="AB94" s="132">
        <f t="shared" si="101"/>
        <v>6.5173367727626133</v>
      </c>
      <c r="AC94" s="132">
        <f t="shared" si="101"/>
        <v>5.261067857185834</v>
      </c>
      <c r="AD94" s="132">
        <f t="shared" si="101"/>
        <v>4.4524631704469231</v>
      </c>
      <c r="AE94" s="132">
        <f t="shared" si="101"/>
        <v>2.6153881680736584</v>
      </c>
      <c r="AF94" s="132">
        <f t="shared" si="101"/>
        <v>1.2532021965633977</v>
      </c>
      <c r="AG94" s="132">
        <f t="shared" si="101"/>
        <v>-0.31155625891741279</v>
      </c>
      <c r="AH94" s="132">
        <f t="shared" si="101"/>
        <v>-0.66917929390046915</v>
      </c>
      <c r="AI94" s="132">
        <f t="shared" si="101"/>
        <v>8.4201345208742187E-2</v>
      </c>
      <c r="AJ94" s="132">
        <f t="shared" si="101"/>
        <v>0.92468302277983039</v>
      </c>
    </row>
    <row r="95" spans="2:36">
      <c r="B95" s="106" t="s">
        <v>328</v>
      </c>
      <c r="C95" s="102"/>
      <c r="D95" s="102"/>
      <c r="E95" s="102"/>
      <c r="F95" s="126">
        <f t="shared" ref="F95:AJ95" si="102">+SUM(C6:F6)/F56</f>
        <v>0.81216201972064028</v>
      </c>
      <c r="G95" s="126">
        <f t="shared" si="102"/>
        <v>0.76929019223341355</v>
      </c>
      <c r="H95" s="126">
        <f t="shared" si="102"/>
        <v>0.81806579084622422</v>
      </c>
      <c r="I95" s="126">
        <f t="shared" si="102"/>
        <v>0.75424246518212201</v>
      </c>
      <c r="J95" s="126">
        <f t="shared" si="102"/>
        <v>0.75663065389232409</v>
      </c>
      <c r="K95" s="126">
        <f t="shared" si="102"/>
        <v>0.70470722393126128</v>
      </c>
      <c r="L95" s="126">
        <f t="shared" si="102"/>
        <v>0.71141999014741797</v>
      </c>
      <c r="M95" s="126">
        <f t="shared" si="102"/>
        <v>0.7609668632306078</v>
      </c>
      <c r="N95" s="126">
        <f t="shared" si="102"/>
        <v>0.70327670387271013</v>
      </c>
      <c r="O95" s="126">
        <f t="shared" si="102"/>
        <v>0.74187030837524148</v>
      </c>
      <c r="P95" s="126">
        <f t="shared" si="102"/>
        <v>0.67510143007534806</v>
      </c>
      <c r="Q95" s="126">
        <f t="shared" si="102"/>
        <v>0.67717509922146968</v>
      </c>
      <c r="R95" s="126">
        <f t="shared" si="102"/>
        <v>0.68463192843940401</v>
      </c>
      <c r="S95" s="126">
        <f t="shared" si="102"/>
        <v>0.77792023633677987</v>
      </c>
      <c r="T95" s="126">
        <f t="shared" si="102"/>
        <v>0.83833918261066454</v>
      </c>
      <c r="U95" s="126">
        <f t="shared" si="102"/>
        <v>0.97122310982995752</v>
      </c>
      <c r="V95" s="126">
        <f t="shared" si="102"/>
        <v>0.98052716006668139</v>
      </c>
      <c r="W95" s="126">
        <f t="shared" si="102"/>
        <v>0.90209282101746113</v>
      </c>
      <c r="X95" s="126">
        <f t="shared" si="102"/>
        <v>0.92085592762032831</v>
      </c>
      <c r="Y95" s="126">
        <f t="shared" si="102"/>
        <v>0.86008294538063079</v>
      </c>
      <c r="Z95" s="126">
        <f t="shared" si="102"/>
        <v>0.804932579813603</v>
      </c>
      <c r="AA95" s="126">
        <f t="shared" si="102"/>
        <v>0.78518840146440882</v>
      </c>
      <c r="AB95" s="126">
        <f t="shared" si="102"/>
        <v>0.76765840105673966</v>
      </c>
      <c r="AC95" s="126">
        <f t="shared" si="102"/>
        <v>0.75675355719977233</v>
      </c>
      <c r="AD95" s="126">
        <f t="shared" si="102"/>
        <v>0.75345933728597037</v>
      </c>
      <c r="AE95" s="126">
        <f t="shared" si="102"/>
        <v>0.77050501250584624</v>
      </c>
      <c r="AF95" s="126">
        <f t="shared" si="102"/>
        <v>0.79564368559988619</v>
      </c>
      <c r="AG95" s="126">
        <f t="shared" si="102"/>
        <v>0.74226991059743619</v>
      </c>
      <c r="AH95" s="126">
        <f t="shared" si="102"/>
        <v>0.79872771902585049</v>
      </c>
      <c r="AI95" s="126">
        <f t="shared" si="102"/>
        <v>0.82494126242206378</v>
      </c>
      <c r="AJ95" s="126">
        <f t="shared" si="102"/>
        <v>0.81993330863282698</v>
      </c>
    </row>
    <row r="96" spans="2:36">
      <c r="B96" s="106" t="s">
        <v>329</v>
      </c>
      <c r="C96" s="102"/>
      <c r="D96" s="102"/>
      <c r="E96" s="102"/>
      <c r="F96" s="126">
        <f t="shared" ref="F96:AE96" si="103">+F56/F65</f>
        <v>2.3462408945112263</v>
      </c>
      <c r="G96" s="126">
        <f t="shared" si="103"/>
        <v>2.4937761180759312</v>
      </c>
      <c r="H96" s="126">
        <f t="shared" si="103"/>
        <v>2.5484925251767061</v>
      </c>
      <c r="I96" s="126">
        <f t="shared" si="103"/>
        <v>2.6514297283827561</v>
      </c>
      <c r="J96" s="126">
        <f t="shared" si="103"/>
        <v>2.8110018145353832</v>
      </c>
      <c r="K96" s="126">
        <f t="shared" si="103"/>
        <v>2.9477107322373617</v>
      </c>
      <c r="L96" s="126">
        <f t="shared" si="103"/>
        <v>2.9020768320241044</v>
      </c>
      <c r="M96" s="126">
        <f t="shared" si="103"/>
        <v>2.897521228372598</v>
      </c>
      <c r="N96" s="126">
        <f t="shared" si="103"/>
        <v>2.9948682396627699</v>
      </c>
      <c r="O96" s="126">
        <f t="shared" si="103"/>
        <v>2.9380389098314486</v>
      </c>
      <c r="P96" s="126">
        <f t="shared" si="103"/>
        <v>2.9276494065294743</v>
      </c>
      <c r="Q96" s="126">
        <f t="shared" si="103"/>
        <v>2.7710306030222913</v>
      </c>
      <c r="R96" s="126">
        <f t="shared" si="103"/>
        <v>2.6735809775106958</v>
      </c>
      <c r="S96" s="126">
        <f t="shared" si="103"/>
        <v>2.5058667633973188</v>
      </c>
      <c r="T96" s="126">
        <f t="shared" si="103"/>
        <v>2.5240207739511225</v>
      </c>
      <c r="U96" s="126">
        <f t="shared" si="103"/>
        <v>2.3689984090199125</v>
      </c>
      <c r="V96" s="126">
        <f t="shared" si="103"/>
        <v>2.2605140602225462</v>
      </c>
      <c r="W96" s="126">
        <f t="shared" si="103"/>
        <v>2.2443101931805778</v>
      </c>
      <c r="X96" s="126">
        <f t="shared" si="103"/>
        <v>2.5429291427551961</v>
      </c>
      <c r="Y96" s="126">
        <f t="shared" si="103"/>
        <v>2.7873738719872065</v>
      </c>
      <c r="Z96" s="126">
        <f t="shared" si="103"/>
        <v>2.7870154811166299</v>
      </c>
      <c r="AA96" s="126">
        <f t="shared" si="103"/>
        <v>2.6884245172895498</v>
      </c>
      <c r="AB96" s="126">
        <f t="shared" si="103"/>
        <v>2.8503709076522368</v>
      </c>
      <c r="AC96" s="126">
        <f t="shared" si="103"/>
        <v>3.0418343109215185</v>
      </c>
      <c r="AD96" s="126">
        <f t="shared" si="103"/>
        <v>2.9145004227926132</v>
      </c>
      <c r="AE96" s="126">
        <f t="shared" si="103"/>
        <v>2.843279105567079</v>
      </c>
      <c r="AF96" s="126">
        <f t="shared" ref="AF96:AI96" si="104">+AF56/AF65</f>
        <v>2.7769168816835448</v>
      </c>
      <c r="AG96" s="126">
        <f t="shared" si="104"/>
        <v>2.8270246576970797</v>
      </c>
      <c r="AH96" s="126">
        <f t="shared" si="104"/>
        <v>2.7707264610075595</v>
      </c>
      <c r="AI96" s="126">
        <f t="shared" si="104"/>
        <v>2.6981743513160352</v>
      </c>
      <c r="AJ96" s="126">
        <f t="shared" ref="AJ96" si="105">+AJ56/AJ65</f>
        <v>2.6677713820570963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28.702043743277162</v>
      </c>
      <c r="G97" s="126">
        <f t="shared" ref="G97:AJ97" si="106">+SUM(D21:G21)/SUM(D20:G20)*100</f>
        <v>30.76116860998297</v>
      </c>
      <c r="H97" s="126">
        <f t="shared" si="106"/>
        <v>41.957697983275949</v>
      </c>
      <c r="I97" s="126">
        <f t="shared" si="106"/>
        <v>228.29373650107993</v>
      </c>
      <c r="J97" s="126">
        <f t="shared" si="106"/>
        <v>1.0842779694430755</v>
      </c>
      <c r="K97" s="126">
        <f t="shared" si="106"/>
        <v>19.578134284016638</v>
      </c>
      <c r="L97" s="126">
        <f t="shared" si="106"/>
        <v>16.271916333435865</v>
      </c>
      <c r="M97" s="126">
        <f t="shared" si="106"/>
        <v>21.310102194672474</v>
      </c>
      <c r="N97" s="126">
        <f t="shared" si="106"/>
        <v>11.784351145038167</v>
      </c>
      <c r="O97" s="126">
        <f t="shared" si="106"/>
        <v>9.5608575380359611</v>
      </c>
      <c r="P97" s="126">
        <f t="shared" si="106"/>
        <v>10.121457489878543</v>
      </c>
      <c r="Q97" s="126">
        <f t="shared" si="106"/>
        <v>-224.44444444444446</v>
      </c>
      <c r="R97" s="126">
        <f t="shared" si="106"/>
        <v>23.464344551659213</v>
      </c>
      <c r="S97" s="126">
        <f t="shared" si="106"/>
        <v>24.498264035904818</v>
      </c>
      <c r="T97" s="126">
        <f t="shared" si="106"/>
        <v>22.694817994655921</v>
      </c>
      <c r="U97" s="126">
        <f t="shared" si="106"/>
        <v>22.932896890343699</v>
      </c>
      <c r="V97" s="126">
        <f t="shared" si="106"/>
        <v>22.043734416028599</v>
      </c>
      <c r="W97" s="126">
        <f t="shared" si="106"/>
        <v>20.715169002473207</v>
      </c>
      <c r="X97" s="126">
        <f t="shared" si="106"/>
        <v>18.382529878880245</v>
      </c>
      <c r="Y97" s="126">
        <f t="shared" si="106"/>
        <v>17.832846432000654</v>
      </c>
      <c r="Z97" s="126">
        <f t="shared" si="106"/>
        <v>18.271448972866089</v>
      </c>
      <c r="AA97" s="126">
        <f t="shared" si="106"/>
        <v>19.953151618398639</v>
      </c>
      <c r="AB97" s="126">
        <f t="shared" si="106"/>
        <v>23.361933111539134</v>
      </c>
      <c r="AC97" s="126">
        <f t="shared" si="106"/>
        <v>25.621463005659191</v>
      </c>
      <c r="AD97" s="126">
        <f t="shared" si="106"/>
        <v>23.330702446724548</v>
      </c>
      <c r="AE97" s="126">
        <f t="shared" si="106"/>
        <v>21.929824561403507</v>
      </c>
      <c r="AF97" s="126">
        <f t="shared" si="106"/>
        <v>27.188940092165897</v>
      </c>
      <c r="AG97" s="126">
        <f t="shared" si="106"/>
        <v>50.583009439200445</v>
      </c>
      <c r="AH97" s="126">
        <f t="shared" si="106"/>
        <v>26.178982547344969</v>
      </c>
      <c r="AI97" s="126">
        <f t="shared" si="106"/>
        <v>139.13978494623655</v>
      </c>
      <c r="AJ97" s="126">
        <f t="shared" si="106"/>
        <v>-33.044733044733043</v>
      </c>
    </row>
    <row r="98" spans="2:36">
      <c r="B98" s="106" t="s">
        <v>331</v>
      </c>
      <c r="C98" s="102"/>
      <c r="D98" s="102"/>
      <c r="E98" s="102"/>
      <c r="F98" s="122">
        <f t="shared" ref="F98:AJ98" si="107">+SUM(C11:F11)*(1-F97%)</f>
        <v>-1840.2002509860165</v>
      </c>
      <c r="G98" s="122">
        <f t="shared" si="107"/>
        <v>409.20149351500066</v>
      </c>
      <c r="H98" s="122">
        <f t="shared" si="107"/>
        <v>2626.9945892769301</v>
      </c>
      <c r="I98" s="122">
        <f t="shared" si="107"/>
        <v>-10679.170626349895</v>
      </c>
      <c r="J98" s="122">
        <f t="shared" si="107"/>
        <v>12828.379990142928</v>
      </c>
      <c r="K98" s="122">
        <f t="shared" si="107"/>
        <v>12108.316102198456</v>
      </c>
      <c r="L98" s="122">
        <f t="shared" si="107"/>
        <v>15637.894186404183</v>
      </c>
      <c r="M98" s="122">
        <f t="shared" si="107"/>
        <v>14772.454514994137</v>
      </c>
      <c r="N98" s="122">
        <f t="shared" si="107"/>
        <v>17179.997614503816</v>
      </c>
      <c r="O98" s="122">
        <f t="shared" si="107"/>
        <v>17321.808955739973</v>
      </c>
      <c r="P98" s="122">
        <f t="shared" si="107"/>
        <v>11953.846153846154</v>
      </c>
      <c r="Q98" s="122">
        <f t="shared" si="107"/>
        <v>40104.577777777777</v>
      </c>
      <c r="R98" s="122">
        <f t="shared" si="107"/>
        <v>10620.087550011767</v>
      </c>
      <c r="S98" s="122">
        <f t="shared" si="107"/>
        <v>15676.425438225084</v>
      </c>
      <c r="T98" s="122">
        <f t="shared" si="107"/>
        <v>24318.664155241138</v>
      </c>
      <c r="U98" s="122">
        <f t="shared" si="107"/>
        <v>30164.834828150571</v>
      </c>
      <c r="V98" s="122">
        <f t="shared" si="107"/>
        <v>42194.608309980358</v>
      </c>
      <c r="W98" s="122">
        <f t="shared" si="107"/>
        <v>45112.275989282767</v>
      </c>
      <c r="X98" s="122">
        <f t="shared" si="107"/>
        <v>47976.38128659661</v>
      </c>
      <c r="Y98" s="122">
        <f t="shared" si="107"/>
        <v>47988.904369854339</v>
      </c>
      <c r="Z98" s="122">
        <f t="shared" si="107"/>
        <v>39189.657503020979</v>
      </c>
      <c r="AA98" s="122">
        <f t="shared" si="107"/>
        <v>37417.098807495742</v>
      </c>
      <c r="AB98" s="122">
        <f t="shared" si="107"/>
        <v>34721.642584486079</v>
      </c>
      <c r="AC98" s="122">
        <f t="shared" si="107"/>
        <v>32199.212450220079</v>
      </c>
      <c r="AD98" s="122">
        <f t="shared" si="107"/>
        <v>30417.010418310969</v>
      </c>
      <c r="AE98" s="122">
        <f t="shared" si="107"/>
        <v>25083.166666666668</v>
      </c>
      <c r="AF98" s="122">
        <f t="shared" si="107"/>
        <v>19460.940092165896</v>
      </c>
      <c r="AG98" s="122">
        <f t="shared" si="107"/>
        <v>9821.6268739589123</v>
      </c>
      <c r="AH98" s="122">
        <f t="shared" si="107"/>
        <v>14063.642034905311</v>
      </c>
      <c r="AI98" s="122">
        <f t="shared" si="107"/>
        <v>-7561.0236559139776</v>
      </c>
      <c r="AJ98" s="122">
        <f t="shared" si="107"/>
        <v>27682.617604617601</v>
      </c>
    </row>
    <row r="99" spans="2:36">
      <c r="B99" s="106" t="s">
        <v>332</v>
      </c>
      <c r="C99" s="102"/>
      <c r="D99" s="102"/>
      <c r="E99" s="102"/>
      <c r="F99" s="122">
        <f t="shared" ref="F99:AE99" si="108">+F67+F71</f>
        <v>245787</v>
      </c>
      <c r="G99" s="122">
        <f t="shared" si="108"/>
        <v>255000</v>
      </c>
      <c r="H99" s="122">
        <f t="shared" si="108"/>
        <v>252500</v>
      </c>
      <c r="I99" s="122">
        <f t="shared" si="108"/>
        <v>246709</v>
      </c>
      <c r="J99" s="122">
        <f t="shared" si="108"/>
        <v>247507</v>
      </c>
      <c r="K99" s="122">
        <f t="shared" si="108"/>
        <v>287461</v>
      </c>
      <c r="L99" s="122">
        <f t="shared" si="108"/>
        <v>298901</v>
      </c>
      <c r="M99" s="122">
        <f t="shared" si="108"/>
        <v>288610</v>
      </c>
      <c r="N99" s="122">
        <f t="shared" si="108"/>
        <v>298496</v>
      </c>
      <c r="O99" s="122">
        <f t="shared" si="108"/>
        <v>271448</v>
      </c>
      <c r="P99" s="122">
        <f t="shared" si="108"/>
        <v>276003</v>
      </c>
      <c r="Q99" s="122">
        <f t="shared" si="108"/>
        <v>278554</v>
      </c>
      <c r="R99" s="122">
        <f t="shared" si="108"/>
        <v>277488</v>
      </c>
      <c r="S99" s="122">
        <f t="shared" si="108"/>
        <v>257037</v>
      </c>
      <c r="T99" s="122">
        <f t="shared" si="108"/>
        <v>273394</v>
      </c>
      <c r="U99" s="122">
        <f t="shared" si="108"/>
        <v>251240</v>
      </c>
      <c r="V99" s="122">
        <f t="shared" si="108"/>
        <v>246864</v>
      </c>
      <c r="W99" s="122">
        <f t="shared" si="108"/>
        <v>271693</v>
      </c>
      <c r="X99" s="122">
        <f t="shared" si="108"/>
        <v>255932</v>
      </c>
      <c r="Y99" s="122">
        <f t="shared" si="108"/>
        <v>271626</v>
      </c>
      <c r="Z99" s="122">
        <f t="shared" si="108"/>
        <v>311079</v>
      </c>
      <c r="AA99" s="122">
        <f t="shared" si="108"/>
        <v>329850</v>
      </c>
      <c r="AB99" s="122">
        <f t="shared" si="108"/>
        <v>341729</v>
      </c>
      <c r="AC99" s="122">
        <f t="shared" si="108"/>
        <v>327146</v>
      </c>
      <c r="AD99" s="122">
        <f t="shared" si="108"/>
        <v>339787</v>
      </c>
      <c r="AE99" s="122">
        <f t="shared" si="108"/>
        <v>318216</v>
      </c>
      <c r="AF99" s="122">
        <f t="shared" ref="AF99:AI99" si="109">+AF67+AF71</f>
        <v>323295</v>
      </c>
      <c r="AG99" s="122">
        <f t="shared" si="109"/>
        <v>316561</v>
      </c>
      <c r="AH99" s="122">
        <f t="shared" si="109"/>
        <v>282673</v>
      </c>
      <c r="AI99" s="122">
        <f t="shared" si="109"/>
        <v>276484</v>
      </c>
      <c r="AJ99" s="122">
        <f t="shared" ref="AJ99" si="110">+AJ67+AJ71</f>
        <v>274507</v>
      </c>
    </row>
    <row r="100" spans="2:36">
      <c r="B100" s="108" t="s">
        <v>333</v>
      </c>
      <c r="C100" s="109"/>
      <c r="D100" s="109"/>
      <c r="E100" s="109"/>
      <c r="F100" s="131">
        <f t="shared" ref="F100:AE100" si="111">+F98/F99*100</f>
        <v>-0.74869714467649495</v>
      </c>
      <c r="G100" s="131">
        <f t="shared" si="111"/>
        <v>0.16047117392745125</v>
      </c>
      <c r="H100" s="131">
        <f t="shared" si="111"/>
        <v>1.0403938967433386</v>
      </c>
      <c r="I100" s="131">
        <f t="shared" si="111"/>
        <v>-4.3286506071322464</v>
      </c>
      <c r="J100" s="131">
        <f t="shared" si="111"/>
        <v>5.183037243448843</v>
      </c>
      <c r="K100" s="131">
        <f t="shared" si="111"/>
        <v>4.2121595980666786</v>
      </c>
      <c r="L100" s="131">
        <f t="shared" si="111"/>
        <v>5.231797212590183</v>
      </c>
      <c r="M100" s="131">
        <f t="shared" si="111"/>
        <v>5.1184832524840225</v>
      </c>
      <c r="N100" s="131">
        <f t="shared" si="111"/>
        <v>5.7555202128349512</v>
      </c>
      <c r="O100" s="131">
        <f t="shared" si="111"/>
        <v>6.3812623249167322</v>
      </c>
      <c r="P100" s="131">
        <f t="shared" si="111"/>
        <v>4.3310566022275676</v>
      </c>
      <c r="Q100" s="131">
        <f t="shared" si="111"/>
        <v>14.397415861117693</v>
      </c>
      <c r="R100" s="131">
        <f t="shared" si="111"/>
        <v>3.8272240781625757</v>
      </c>
      <c r="S100" s="131">
        <f t="shared" si="111"/>
        <v>6.0988983835887769</v>
      </c>
      <c r="T100" s="131">
        <f t="shared" si="111"/>
        <v>8.8950979740744636</v>
      </c>
      <c r="U100" s="131">
        <f t="shared" si="111"/>
        <v>12.006382275175358</v>
      </c>
      <c r="V100" s="131">
        <f t="shared" si="111"/>
        <v>17.092248489038646</v>
      </c>
      <c r="W100" s="131">
        <f t="shared" si="111"/>
        <v>16.60413628223133</v>
      </c>
      <c r="X100" s="131">
        <f t="shared" si="111"/>
        <v>18.745753280792009</v>
      </c>
      <c r="Y100" s="131">
        <f t="shared" si="111"/>
        <v>17.667272046804921</v>
      </c>
      <c r="Z100" s="131">
        <f t="shared" si="111"/>
        <v>12.597975917056752</v>
      </c>
      <c r="AA100" s="131">
        <f t="shared" si="111"/>
        <v>11.343671004243063</v>
      </c>
      <c r="AB100" s="131">
        <f t="shared" si="111"/>
        <v>10.160578289956684</v>
      </c>
      <c r="AC100" s="131">
        <f t="shared" si="111"/>
        <v>9.8424594677055754</v>
      </c>
      <c r="AD100" s="131">
        <f t="shared" si="111"/>
        <v>8.9517875664198368</v>
      </c>
      <c r="AE100" s="131">
        <f t="shared" si="111"/>
        <v>7.8824341537404363</v>
      </c>
      <c r="AF100" s="131">
        <f t="shared" ref="AF100:AI100" si="112">+AF98/AF99*100</f>
        <v>6.0195611104922424</v>
      </c>
      <c r="AG100" s="131">
        <f t="shared" si="112"/>
        <v>3.102601670439161</v>
      </c>
      <c r="AH100" s="131">
        <f t="shared" si="112"/>
        <v>4.97523358612436</v>
      </c>
      <c r="AI100" s="131">
        <f t="shared" si="112"/>
        <v>-2.7347056813103028</v>
      </c>
      <c r="AJ100" s="131">
        <f t="shared" ref="AJ100" si="113">+AJ98/AJ99*100</f>
        <v>10.084485133208844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J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J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J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J104" s="102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J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J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J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J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J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J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J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J112" s="102"/>
    </row>
    <row r="113" spans="2:36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J113" s="102"/>
    </row>
    <row r="114" spans="2:36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J114" s="102"/>
    </row>
    <row r="115" spans="2:36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J115" s="102"/>
    </row>
    <row r="116" spans="2:36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J116" s="102"/>
    </row>
    <row r="117" spans="2:36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J117" s="102"/>
    </row>
    <row r="118" spans="2:36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J118" s="102"/>
    </row>
    <row r="119" spans="2:36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J119" s="102"/>
    </row>
    <row r="120" spans="2:36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J120" s="102"/>
    </row>
    <row r="121" spans="2:36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J121" s="102"/>
    </row>
    <row r="122" spans="2:36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J122" s="102"/>
    </row>
    <row r="123" spans="2:36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J123" s="102"/>
    </row>
    <row r="124" spans="2:36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J124" s="102"/>
    </row>
    <row r="125" spans="2:36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J125" s="102"/>
    </row>
    <row r="126" spans="2:36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J126" s="102"/>
    </row>
    <row r="127" spans="2:36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J127" s="102"/>
    </row>
    <row r="128" spans="2:36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J128" s="102"/>
    </row>
    <row r="129" spans="2:36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J129" s="102"/>
    </row>
    <row r="130" spans="2:36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J130" s="102"/>
    </row>
    <row r="131" spans="2:36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J131" s="102"/>
    </row>
    <row r="132" spans="2:36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J132" s="102"/>
    </row>
    <row r="133" spans="2:36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J133" s="102"/>
    </row>
    <row r="134" spans="2:36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J134" s="102"/>
    </row>
    <row r="135" spans="2:36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J135" s="102"/>
    </row>
    <row r="136" spans="2:36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J136" s="102"/>
    </row>
    <row r="137" spans="2:36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J137" s="102"/>
    </row>
    <row r="138" spans="2:36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J138" s="102"/>
    </row>
    <row r="139" spans="2:36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J139" s="102"/>
    </row>
    <row r="140" spans="2:36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J140" s="102"/>
    </row>
    <row r="141" spans="2:36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J141" s="102"/>
    </row>
    <row r="142" spans="2:36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J142" s="102"/>
    </row>
    <row r="143" spans="2:36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J143" s="102"/>
    </row>
    <row r="144" spans="2:36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J144" s="102"/>
    </row>
    <row r="145" spans="2:36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J145" s="102"/>
    </row>
    <row r="146" spans="2:36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J146" s="102"/>
    </row>
    <row r="147" spans="2:36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J147" s="102"/>
    </row>
    <row r="148" spans="2:36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J148" s="102"/>
    </row>
    <row r="149" spans="2:36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J149" s="102"/>
    </row>
    <row r="150" spans="2:36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6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6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6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6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6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6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6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6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6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6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C84DF-1488-4501-AD97-DA14F0F3E83C}">
  <dimension ref="B1:AJ175"/>
  <sheetViews>
    <sheetView workbookViewId="0">
      <pane xSplit="2" ySplit="5" topLeftCell="AB75" activePane="bottomRight" state="frozen"/>
      <selection pane="topRight" activeCell="C1" sqref="C1"/>
      <selection pane="bottomLeft" activeCell="A6" sqref="A6"/>
      <selection pane="bottomRight" activeCell="AJ5" sqref="AJ5"/>
    </sheetView>
  </sheetViews>
  <sheetFormatPr baseColWidth="10" defaultRowHeight="14.5"/>
  <cols>
    <col min="1" max="1" width="5.453125" customWidth="1"/>
    <col min="2" max="2" width="33.1796875" customWidth="1"/>
    <col min="3" max="5" width="8" bestFit="1" customWidth="1"/>
    <col min="6" max="10" width="9.1796875" bestFit="1" customWidth="1"/>
    <col min="11" max="34" width="10.1796875" bestFit="1" customWidth="1"/>
    <col min="36" max="36" width="10.1796875" bestFit="1" customWidth="1"/>
  </cols>
  <sheetData>
    <row r="1" spans="2:36">
      <c r="B1" s="101" t="s">
        <v>360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H1" s="102"/>
    </row>
    <row r="2" spans="2:36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H2" s="102"/>
    </row>
    <row r="3" spans="2:36" s="2" customFormat="1">
      <c r="B3" s="144" t="s">
        <v>252</v>
      </c>
      <c r="C3" s="145">
        <v>2017</v>
      </c>
      <c r="D3" s="145">
        <v>2017</v>
      </c>
      <c r="E3" s="145">
        <v>2017</v>
      </c>
      <c r="F3" s="145">
        <v>2017</v>
      </c>
      <c r="G3" s="145">
        <f t="shared" ref="G3:AD3" si="0">+C3+1</f>
        <v>2018</v>
      </c>
      <c r="H3" s="145">
        <f t="shared" si="0"/>
        <v>2018</v>
      </c>
      <c r="I3" s="145">
        <f t="shared" si="0"/>
        <v>2018</v>
      </c>
      <c r="J3" s="145">
        <f t="shared" si="0"/>
        <v>2018</v>
      </c>
      <c r="K3" s="145">
        <f t="shared" si="0"/>
        <v>2019</v>
      </c>
      <c r="L3" s="145">
        <f t="shared" si="0"/>
        <v>2019</v>
      </c>
      <c r="M3" s="145">
        <f t="shared" si="0"/>
        <v>2019</v>
      </c>
      <c r="N3" s="145">
        <f t="shared" si="0"/>
        <v>2019</v>
      </c>
      <c r="O3" s="145">
        <f t="shared" si="0"/>
        <v>2020</v>
      </c>
      <c r="P3" s="145">
        <f t="shared" si="0"/>
        <v>2020</v>
      </c>
      <c r="Q3" s="145">
        <f t="shared" si="0"/>
        <v>2020</v>
      </c>
      <c r="R3" s="145">
        <f t="shared" si="0"/>
        <v>2020</v>
      </c>
      <c r="S3" s="145">
        <f t="shared" si="0"/>
        <v>2021</v>
      </c>
      <c r="T3" s="145">
        <f t="shared" si="0"/>
        <v>2021</v>
      </c>
      <c r="U3" s="145">
        <f t="shared" si="0"/>
        <v>2021</v>
      </c>
      <c r="V3" s="145">
        <f t="shared" si="0"/>
        <v>2021</v>
      </c>
      <c r="W3" s="145">
        <f t="shared" si="0"/>
        <v>2022</v>
      </c>
      <c r="X3" s="145">
        <f t="shared" si="0"/>
        <v>2022</v>
      </c>
      <c r="Y3" s="145">
        <f t="shared" si="0"/>
        <v>2022</v>
      </c>
      <c r="Z3" s="145">
        <f t="shared" si="0"/>
        <v>2022</v>
      </c>
      <c r="AA3" s="145">
        <f t="shared" si="0"/>
        <v>2023</v>
      </c>
      <c r="AB3" s="145">
        <f t="shared" si="0"/>
        <v>2023</v>
      </c>
      <c r="AC3" s="145">
        <f t="shared" si="0"/>
        <v>2023</v>
      </c>
      <c r="AD3" s="145">
        <f t="shared" si="0"/>
        <v>2023</v>
      </c>
      <c r="AE3" s="145">
        <v>2024</v>
      </c>
      <c r="AF3" s="145">
        <v>2024</v>
      </c>
      <c r="AG3" s="145">
        <v>2024</v>
      </c>
      <c r="AH3" s="145">
        <f t="shared" ref="AH3" si="1">+AD3+1</f>
        <v>2024</v>
      </c>
      <c r="AI3" s="145">
        <v>2025</v>
      </c>
      <c r="AJ3" s="145">
        <v>2025</v>
      </c>
    </row>
    <row r="4" spans="2:36" s="2" customFormat="1">
      <c r="B4" s="144" t="s">
        <v>253</v>
      </c>
      <c r="C4" s="146" t="s">
        <v>117</v>
      </c>
      <c r="D4" s="146" t="s">
        <v>118</v>
      </c>
      <c r="E4" s="146" t="s">
        <v>119</v>
      </c>
      <c r="F4" s="146" t="s">
        <v>91</v>
      </c>
      <c r="G4" s="146" t="s">
        <v>92</v>
      </c>
      <c r="H4" s="146" t="s">
        <v>93</v>
      </c>
      <c r="I4" s="146" t="s">
        <v>94</v>
      </c>
      <c r="J4" s="146" t="s">
        <v>95</v>
      </c>
      <c r="K4" s="146" t="s">
        <v>96</v>
      </c>
      <c r="L4" s="146" t="s">
        <v>97</v>
      </c>
      <c r="M4" s="146" t="s">
        <v>98</v>
      </c>
      <c r="N4" s="146" t="s">
        <v>99</v>
      </c>
      <c r="O4" s="146" t="s">
        <v>100</v>
      </c>
      <c r="P4" s="146" t="s">
        <v>101</v>
      </c>
      <c r="Q4" s="146" t="s">
        <v>102</v>
      </c>
      <c r="R4" s="146" t="s">
        <v>103</v>
      </c>
      <c r="S4" s="146" t="s">
        <v>104</v>
      </c>
      <c r="T4" s="146" t="s">
        <v>105</v>
      </c>
      <c r="U4" s="146" t="s">
        <v>106</v>
      </c>
      <c r="V4" s="146" t="s">
        <v>107</v>
      </c>
      <c r="W4" s="146" t="s">
        <v>109</v>
      </c>
      <c r="X4" s="146" t="s">
        <v>108</v>
      </c>
      <c r="Y4" s="146" t="s">
        <v>110</v>
      </c>
      <c r="Z4" s="146" t="s">
        <v>111</v>
      </c>
      <c r="AA4" s="146" t="s">
        <v>112</v>
      </c>
      <c r="AB4" s="146" t="s">
        <v>113</v>
      </c>
      <c r="AC4" s="146" t="s">
        <v>114</v>
      </c>
      <c r="AD4" s="146" t="s">
        <v>115</v>
      </c>
      <c r="AE4" s="146" t="s">
        <v>116</v>
      </c>
      <c r="AF4" s="146" t="s">
        <v>336</v>
      </c>
      <c r="AG4" s="146" t="s">
        <v>337</v>
      </c>
      <c r="AH4" s="146" t="s">
        <v>338</v>
      </c>
      <c r="AI4" s="146" t="s">
        <v>365</v>
      </c>
      <c r="AJ4" s="146" t="s">
        <v>373</v>
      </c>
    </row>
    <row r="5" spans="2:36">
      <c r="B5" s="103" t="s">
        <v>254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J5" s="104"/>
    </row>
    <row r="6" spans="2:36" s="149" customFormat="1">
      <c r="B6" s="147" t="s">
        <v>255</v>
      </c>
      <c r="C6" s="148">
        <f>+'SKIC cons-IS'!P9</f>
        <v>110153.33994809951</v>
      </c>
      <c r="D6" s="148">
        <f>+'SKIC cons-IS'!Q9</f>
        <v>103713.24081051908</v>
      </c>
      <c r="E6" s="148">
        <f>+'SKIC cons-IS'!R9</f>
        <v>123437.42633791879</v>
      </c>
      <c r="F6" s="148">
        <f>+'SKIC cons-IS'!S9</f>
        <v>110713.65166115196</v>
      </c>
      <c r="G6" s="148">
        <f>+'SKIC cons-IS'!T9</f>
        <v>114073.04739431001</v>
      </c>
      <c r="H6" s="148">
        <f>+'SKIC cons-IS'!U9</f>
        <v>85411.053434486996</v>
      </c>
      <c r="I6" s="148">
        <f>+'SKIC cons-IS'!V9</f>
        <v>92673.325748187868</v>
      </c>
      <c r="J6" s="148">
        <f>+'SKIC cons-IS'!W9</f>
        <v>134387.79797134642</v>
      </c>
      <c r="K6" s="148">
        <f>+'SKIC cons-IS'!X9</f>
        <v>90801.792195326794</v>
      </c>
      <c r="L6" s="148">
        <f>+'SKIC cons-IS'!Y9</f>
        <v>121906.73375418087</v>
      </c>
      <c r="M6" s="148">
        <f>+'SKIC cons-IS'!Z9</f>
        <v>113685.9363964863</v>
      </c>
      <c r="N6" s="148">
        <f>+'SKIC cons-IS'!AA9</f>
        <v>156554.64280419005</v>
      </c>
      <c r="O6" s="148">
        <f>+'SKIC cons-IS'!AB9</f>
        <v>95656.553061617742</v>
      </c>
      <c r="P6" s="148">
        <f>+'SKIC cons-IS'!AC9</f>
        <v>85963.967157941777</v>
      </c>
      <c r="Q6" s="148">
        <f>+'SKIC cons-IS'!AD9</f>
        <v>100430.38451364651</v>
      </c>
      <c r="R6" s="148">
        <f>+'SKIC cons-IS'!AE9</f>
        <v>183070.09526679397</v>
      </c>
      <c r="S6" s="148">
        <f>+'SKIC cons-IS'!AF9</f>
        <v>88321.955701854837</v>
      </c>
      <c r="T6" s="148">
        <f>+'SKIC cons-IS'!AG9</f>
        <v>152724.73735153369</v>
      </c>
      <c r="U6" s="148">
        <f>+'SKIC cons-IS'!AH9</f>
        <v>193025.78534018304</v>
      </c>
      <c r="V6" s="148">
        <f>+'SKIC cons-IS'!AI9</f>
        <v>197182.65376118233</v>
      </c>
      <c r="W6" s="148">
        <f>+'SKIC cons-IS'!AJ9</f>
        <v>118598.36976135627</v>
      </c>
      <c r="X6" s="148">
        <f>+'SKIC cons-IS'!AK9</f>
        <v>133950.63023864373</v>
      </c>
      <c r="Y6" s="148">
        <f>+'SKIC cons-IS'!AL9</f>
        <v>171725.08207582129</v>
      </c>
      <c r="Z6" s="148">
        <f>+'SKIC cons-IS'!AM9</f>
        <v>186459.91792417871</v>
      </c>
      <c r="AA6" s="148">
        <f>+'SKIC cons-IS'!AN9</f>
        <v>138703</v>
      </c>
      <c r="AB6" s="148">
        <f>+'SKIC cons-IS'!AO9</f>
        <v>192341</v>
      </c>
      <c r="AC6" s="148">
        <f>+'SKIC cons-IS'!AP9</f>
        <v>195264</v>
      </c>
      <c r="AD6" s="148">
        <f>+'SKIC cons-IS'!AQ9</f>
        <v>201351</v>
      </c>
      <c r="AE6" s="148">
        <f>+'SKIC cons-IS'!AR9</f>
        <v>157366</v>
      </c>
      <c r="AF6" s="148">
        <f>+'SKIC cons-IS'!AS9</f>
        <v>114999</v>
      </c>
      <c r="AG6" s="148">
        <f>+'SKIC cons-IS'!AT9</f>
        <v>117000</v>
      </c>
      <c r="AH6" s="148">
        <f>+'SKIC cons-IS'!AU9</f>
        <v>79948</v>
      </c>
      <c r="AI6" s="148">
        <f>+'SKIC cons-IS'!AV9</f>
        <v>122214</v>
      </c>
      <c r="AJ6" s="148">
        <f>+'SKIC cons-IS'!AW9</f>
        <v>108308</v>
      </c>
    </row>
    <row r="7" spans="2:36">
      <c r="B7" s="106" t="s">
        <v>256</v>
      </c>
      <c r="C7" s="107">
        <f>-'SKIC cons-IS'!P11</f>
        <v>102830.36635628148</v>
      </c>
      <c r="D7" s="107">
        <f>-'SKIC cons-IS'!Q11</f>
        <v>112735.85813660838</v>
      </c>
      <c r="E7" s="107">
        <f>-'SKIC cons-IS'!R11</f>
        <v>108522.17022141334</v>
      </c>
      <c r="F7" s="107">
        <f>-'SKIC cons-IS'!S11</f>
        <v>87747.653572085022</v>
      </c>
      <c r="G7" s="107">
        <f>-'SKIC cons-IS'!T11</f>
        <v>109608.9753390056</v>
      </c>
      <c r="H7" s="107">
        <f>-'SKIC cons-IS'!U11</f>
        <v>78959.814813512654</v>
      </c>
      <c r="I7" s="107">
        <f>-'SKIC cons-IS'!V11</f>
        <v>85127.493776308722</v>
      </c>
      <c r="J7" s="107">
        <f>-'SKIC cons-IS'!W11</f>
        <v>109389.38893675583</v>
      </c>
      <c r="K7" s="107">
        <f>-'SKIC cons-IS'!X11</f>
        <v>76743.027685293491</v>
      </c>
      <c r="L7" s="107">
        <f>-'SKIC cons-IS'!Y11</f>
        <v>107112.35396866372</v>
      </c>
      <c r="M7" s="107">
        <f>-'SKIC cons-IS'!Z11</f>
        <v>100757.47392670912</v>
      </c>
      <c r="N7" s="107">
        <f>-'SKIC cons-IS'!AA11</f>
        <v>148494.30179633619</v>
      </c>
      <c r="O7" s="107">
        <f>-'SKIC cons-IS'!AB11</f>
        <v>94915.397286159176</v>
      </c>
      <c r="P7" s="107">
        <f>-'SKIC cons-IS'!AC11</f>
        <v>78154.441752043451</v>
      </c>
      <c r="Q7" s="107">
        <f>-'SKIC cons-IS'!AD11</f>
        <v>98871.021683380619</v>
      </c>
      <c r="R7" s="107">
        <f>-'SKIC cons-IS'!AE11</f>
        <v>152121.13927841675</v>
      </c>
      <c r="S7" s="107">
        <f>-'SKIC cons-IS'!AF11</f>
        <v>73725.867486590578</v>
      </c>
      <c r="T7" s="107">
        <f>-'SKIC cons-IS'!AG11</f>
        <v>143312.35122357481</v>
      </c>
      <c r="U7" s="107">
        <f>-'SKIC cons-IS'!AH11</f>
        <v>176071.07864009062</v>
      </c>
      <c r="V7" s="107">
        <f>-'SKIC cons-IS'!AI11</f>
        <v>185916.068826937</v>
      </c>
      <c r="W7" s="107">
        <f>-'SKIC cons-IS'!AJ11</f>
        <v>102468.82730715278</v>
      </c>
      <c r="X7" s="107">
        <f>-'SKIC cons-IS'!AK11</f>
        <v>122481.17269284722</v>
      </c>
      <c r="Y7" s="107">
        <f>-'SKIC cons-IS'!AL11</f>
        <v>177088.59647285828</v>
      </c>
      <c r="Z7" s="107">
        <f>-'SKIC cons-IS'!AM11</f>
        <v>150182.40352714172</v>
      </c>
      <c r="AA7" s="107">
        <f>-'SKIC cons-IS'!AN11</f>
        <v>115845</v>
      </c>
      <c r="AB7" s="107">
        <f>-'SKIC cons-IS'!AO11</f>
        <v>169534</v>
      </c>
      <c r="AC7" s="107">
        <f>-'SKIC cons-IS'!AP11</f>
        <v>174529</v>
      </c>
      <c r="AD7" s="107">
        <f>-'SKIC cons-IS'!AQ11</f>
        <v>261558</v>
      </c>
      <c r="AE7" s="107">
        <f>-'SKIC cons-IS'!AR11</f>
        <v>147688</v>
      </c>
      <c r="AF7" s="107">
        <f>-'SKIC cons-IS'!AS11</f>
        <v>107566</v>
      </c>
      <c r="AG7" s="107">
        <f>-'SKIC cons-IS'!AT11</f>
        <v>114958</v>
      </c>
      <c r="AH7" s="107">
        <f>-'SKIC cons-IS'!AU11</f>
        <v>122673</v>
      </c>
      <c r="AI7" s="107">
        <f>-'SKIC cons-IS'!AV11</f>
        <v>124188</v>
      </c>
      <c r="AJ7" s="107">
        <f>-'SKIC cons-IS'!AW11</f>
        <v>102409</v>
      </c>
    </row>
    <row r="8" spans="2:36">
      <c r="B8" s="106" t="s">
        <v>257</v>
      </c>
      <c r="C8" s="107">
        <f t="shared" ref="C8:AE8" si="2">+C6-C7</f>
        <v>7322.9735918180377</v>
      </c>
      <c r="D8" s="107">
        <f t="shared" si="2"/>
        <v>-9022.6173260892974</v>
      </c>
      <c r="E8" s="107">
        <f t="shared" si="2"/>
        <v>14915.25611650545</v>
      </c>
      <c r="F8" s="107">
        <f t="shared" si="2"/>
        <v>22965.998089066939</v>
      </c>
      <c r="G8" s="107">
        <f t="shared" si="2"/>
        <v>4464.0720553044084</v>
      </c>
      <c r="H8" s="107">
        <f t="shared" si="2"/>
        <v>6451.2386209743418</v>
      </c>
      <c r="I8" s="107">
        <f t="shared" si="2"/>
        <v>7545.8319718791463</v>
      </c>
      <c r="J8" s="107">
        <f t="shared" si="2"/>
        <v>24998.409034590586</v>
      </c>
      <c r="K8" s="107">
        <f t="shared" si="2"/>
        <v>14058.764510033303</v>
      </c>
      <c r="L8" s="107">
        <f t="shared" si="2"/>
        <v>14794.379785517143</v>
      </c>
      <c r="M8" s="107">
        <f t="shared" si="2"/>
        <v>12928.46246977718</v>
      </c>
      <c r="N8" s="107">
        <f t="shared" si="2"/>
        <v>8060.3410078538582</v>
      </c>
      <c r="O8" s="107">
        <f t="shared" si="2"/>
        <v>741.1557754585665</v>
      </c>
      <c r="P8" s="107">
        <f t="shared" si="2"/>
        <v>7809.5254058983264</v>
      </c>
      <c r="Q8" s="107">
        <f t="shared" si="2"/>
        <v>1559.3628302658908</v>
      </c>
      <c r="R8" s="107">
        <f t="shared" si="2"/>
        <v>30948.955988377216</v>
      </c>
      <c r="S8" s="107">
        <f t="shared" si="2"/>
        <v>14596.088215264259</v>
      </c>
      <c r="T8" s="107">
        <f t="shared" si="2"/>
        <v>9412.3861279588891</v>
      </c>
      <c r="U8" s="107">
        <f t="shared" si="2"/>
        <v>16954.706700092414</v>
      </c>
      <c r="V8" s="107">
        <f t="shared" si="2"/>
        <v>11266.584934245329</v>
      </c>
      <c r="W8" s="107">
        <f t="shared" si="2"/>
        <v>16129.542454203489</v>
      </c>
      <c r="X8" s="107">
        <f t="shared" si="2"/>
        <v>11469.457545796511</v>
      </c>
      <c r="Y8" s="107">
        <f t="shared" si="2"/>
        <v>-5363.5143970369827</v>
      </c>
      <c r="Z8" s="107">
        <f t="shared" si="2"/>
        <v>36277.514397036983</v>
      </c>
      <c r="AA8" s="107">
        <f t="shared" si="2"/>
        <v>22858</v>
      </c>
      <c r="AB8" s="107">
        <f t="shared" si="2"/>
        <v>22807</v>
      </c>
      <c r="AC8" s="107">
        <f t="shared" si="2"/>
        <v>20735</v>
      </c>
      <c r="AD8" s="107">
        <f t="shared" si="2"/>
        <v>-60207</v>
      </c>
      <c r="AE8" s="107">
        <f t="shared" si="2"/>
        <v>9678</v>
      </c>
      <c r="AF8" s="107">
        <f t="shared" ref="AF8:AI8" si="3">+AF6-AF7</f>
        <v>7433</v>
      </c>
      <c r="AG8" s="107">
        <f t="shared" si="3"/>
        <v>2042</v>
      </c>
      <c r="AH8" s="107">
        <f t="shared" si="3"/>
        <v>-42725</v>
      </c>
      <c r="AI8" s="107">
        <f t="shared" si="3"/>
        <v>-1974</v>
      </c>
      <c r="AJ8" s="107">
        <f t="shared" ref="AJ8" si="4">+AJ6-AJ7</f>
        <v>5899</v>
      </c>
    </row>
    <row r="9" spans="2:36">
      <c r="B9" s="106" t="s">
        <v>258</v>
      </c>
      <c r="C9" s="107">
        <f>-'SKIC cons-IS'!P17-'SKIC cons-IS'!P18</f>
        <v>8514.4390169439775</v>
      </c>
      <c r="D9" s="107">
        <f>-'SKIC cons-IS'!Q17-'SKIC cons-IS'!Q18</f>
        <v>10210.404074532935</v>
      </c>
      <c r="E9" s="107">
        <f>-'SKIC cons-IS'!R17-'SKIC cons-IS'!R18</f>
        <v>8203.9529442504845</v>
      </c>
      <c r="F9" s="107">
        <f>-'SKIC cons-IS'!S17-'SKIC cons-IS'!S18</f>
        <v>9336.7667658698174</v>
      </c>
      <c r="G9" s="107">
        <f>-'SKIC cons-IS'!T17-'SKIC cons-IS'!T18</f>
        <v>9647.8247141717638</v>
      </c>
      <c r="H9" s="107">
        <f>-'SKIC cons-IS'!U17-'SKIC cons-IS'!U18</f>
        <v>10995.651983063946</v>
      </c>
      <c r="I9" s="107">
        <f>-'SKIC cons-IS'!V17-'SKIC cons-IS'!V18</f>
        <v>13252.072603913934</v>
      </c>
      <c r="J9" s="107">
        <f>-'SKIC cons-IS'!W17-'SKIC cons-IS'!W18</f>
        <v>9470.3888759637339</v>
      </c>
      <c r="K9" s="107">
        <f>-'SKIC cons-IS'!X17-'SKIC cons-IS'!X18</f>
        <v>12315.997780377336</v>
      </c>
      <c r="L9" s="107">
        <f>-'SKIC cons-IS'!Y17-'SKIC cons-IS'!Y18</f>
        <v>13064.054044602304</v>
      </c>
      <c r="M9" s="107">
        <f>-'SKIC cons-IS'!Z17-'SKIC cons-IS'!Z18</f>
        <v>10295.318882901087</v>
      </c>
      <c r="N9" s="107">
        <f>-'SKIC cons-IS'!AA17-'SKIC cons-IS'!AA18</f>
        <v>10355.794800243282</v>
      </c>
      <c r="O9" s="107">
        <f>-'SKIC cons-IS'!AB17-'SKIC cons-IS'!AB18</f>
        <v>9730.3451662429543</v>
      </c>
      <c r="P9" s="107">
        <f>-'SKIC cons-IS'!AC17-'SKIC cons-IS'!AC18</f>
        <v>6635.0910268521911</v>
      </c>
      <c r="Q9" s="107">
        <f>-'SKIC cons-IS'!AD17-'SKIC cons-IS'!AD18</f>
        <v>7628.9276373167922</v>
      </c>
      <c r="R9" s="107">
        <f>-'SKIC cons-IS'!AE17-'SKIC cons-IS'!AE18</f>
        <v>12464.636169588062</v>
      </c>
      <c r="S9" s="107">
        <f>-'SKIC cons-IS'!AF17-'SKIC cons-IS'!AF18</f>
        <v>11821.127867514477</v>
      </c>
      <c r="T9" s="107">
        <f>-'SKIC cons-IS'!AG17-'SKIC cons-IS'!AG18</f>
        <v>10555.503467166805</v>
      </c>
      <c r="U9" s="107">
        <f>-'SKIC cons-IS'!AH17-'SKIC cons-IS'!AH18</f>
        <v>11767.42625516354</v>
      </c>
      <c r="V9" s="107">
        <f>-'SKIC cons-IS'!AI17-'SKIC cons-IS'!AI18</f>
        <v>11820.880974377484</v>
      </c>
      <c r="W9" s="107">
        <f>-'SKIC cons-IS'!AJ17-'SKIC cons-IS'!AJ18</f>
        <v>10337.833107948829</v>
      </c>
      <c r="X9" s="107">
        <f>-'SKIC cons-IS'!AK17-'SKIC cons-IS'!AK18</f>
        <v>12248.166892051171</v>
      </c>
      <c r="Y9" s="107">
        <f>-'SKIC cons-IS'!AL17-'SKIC cons-IS'!AL18</f>
        <v>10220.193352331989</v>
      </c>
      <c r="Z9" s="107">
        <f>-'SKIC cons-IS'!AM17-'SKIC cons-IS'!AM18</f>
        <v>12696.806647668011</v>
      </c>
      <c r="AA9" s="107">
        <f>-'SKIC cons-IS'!AN17-'SKIC cons-IS'!AN18</f>
        <v>11313</v>
      </c>
      <c r="AB9" s="107">
        <f>-'SKIC cons-IS'!AO17-'SKIC cons-IS'!AO18</f>
        <v>12354</v>
      </c>
      <c r="AC9" s="107">
        <f>-'SKIC cons-IS'!AP17-'SKIC cons-IS'!AP18</f>
        <v>11399</v>
      </c>
      <c r="AD9" s="107">
        <f>-'SKIC cons-IS'!AQ17-'SKIC cons-IS'!AQ18</f>
        <v>10874</v>
      </c>
      <c r="AE9" s="107">
        <f>-'SKIC cons-IS'!AR17-'SKIC cons-IS'!AR18</f>
        <v>9026</v>
      </c>
      <c r="AF9" s="107">
        <f>-'SKIC cons-IS'!AS17-'SKIC cons-IS'!AS18</f>
        <v>8668</v>
      </c>
      <c r="AG9" s="107">
        <f>-'SKIC cons-IS'!AT17-'SKIC cons-IS'!AT18</f>
        <v>7918</v>
      </c>
      <c r="AH9" s="107">
        <f>-'SKIC cons-IS'!AU17-'SKIC cons-IS'!AU18</f>
        <v>9444</v>
      </c>
      <c r="AI9" s="107">
        <f>-'SKIC cons-IS'!AV17-'SKIC cons-IS'!AV18</f>
        <v>8564</v>
      </c>
      <c r="AJ9" s="107">
        <f>-'SKIC cons-IS'!AW17-'SKIC cons-IS'!AW18</f>
        <v>4054</v>
      </c>
    </row>
    <row r="10" spans="2:36">
      <c r="B10" s="106" t="s">
        <v>259</v>
      </c>
      <c r="C10" s="107">
        <f>+'SKIC cons-IS'!P19+'SKIC cons-IS'!P10+'SKIC cons-IS'!P33</f>
        <v>1442.8713173561284</v>
      </c>
      <c r="D10" s="107">
        <f>+'SKIC cons-IS'!Q19+'SKIC cons-IS'!Q10+'SKIC cons-IS'!Q33</f>
        <v>4126.3427756064866</v>
      </c>
      <c r="E10" s="107">
        <f>+'SKIC cons-IS'!R19+'SKIC cons-IS'!R10+'SKIC cons-IS'!R33</f>
        <v>-1319.887040472709</v>
      </c>
      <c r="F10" s="107">
        <f>+'SKIC cons-IS'!S19+'SKIC cons-IS'!S10+'SKIC cons-IS'!S33</f>
        <v>878.35591006193499</v>
      </c>
      <c r="G10" s="107">
        <f>+'SKIC cons-IS'!T19+'SKIC cons-IS'!T10+'SKIC cons-IS'!T33</f>
        <v>-573.84006913055032</v>
      </c>
      <c r="H10" s="107">
        <f>+'SKIC cons-IS'!U19+'SKIC cons-IS'!U10+'SKIC cons-IS'!U33</f>
        <v>-78.975715611083956</v>
      </c>
      <c r="I10" s="107">
        <f>+'SKIC cons-IS'!V19+'SKIC cons-IS'!V10+'SKIC cons-IS'!V33</f>
        <v>1399.9210018702261</v>
      </c>
      <c r="J10" s="107">
        <f>+'SKIC cons-IS'!W19+'SKIC cons-IS'!W10+'SKIC cons-IS'!W33</f>
        <v>282.54513906227061</v>
      </c>
      <c r="K10" s="107">
        <f>+'SKIC cons-IS'!X19+'SKIC cons-IS'!X10+'SKIC cons-IS'!X33</f>
        <v>-1315.3138966375716</v>
      </c>
      <c r="L10" s="107">
        <f>+'SKIC cons-IS'!Y19+'SKIC cons-IS'!Y10+'SKIC cons-IS'!Y33</f>
        <v>1094.8859703771141</v>
      </c>
      <c r="M10" s="107">
        <f>+'SKIC cons-IS'!Z19+'SKIC cons-IS'!Z10+'SKIC cons-IS'!Z33</f>
        <v>-46.994979622753036</v>
      </c>
      <c r="N10" s="107">
        <f>+'SKIC cons-IS'!AA19+'SKIC cons-IS'!AA10+'SKIC cons-IS'!AA33</f>
        <v>-2.0868102383014957</v>
      </c>
      <c r="O10" s="107">
        <f>+'SKIC cons-IS'!AB19+'SKIC cons-IS'!AB10+'SKIC cons-IS'!AB33</f>
        <v>221.98671050914044</v>
      </c>
      <c r="P10" s="107">
        <f>+'SKIC cons-IS'!AC19+'SKIC cons-IS'!AC10+'SKIC cons-IS'!AC33</f>
        <v>712.09281441456335</v>
      </c>
      <c r="Q10" s="107">
        <f>+'SKIC cons-IS'!AD19+'SKIC cons-IS'!AD10+'SKIC cons-IS'!AD33</f>
        <v>5176.6880439587985</v>
      </c>
      <c r="R10" s="107">
        <f>+'SKIC cons-IS'!AE19+'SKIC cons-IS'!AE10+'SKIC cons-IS'!AE33</f>
        <v>130.23243111749809</v>
      </c>
      <c r="S10" s="107">
        <f>+'SKIC cons-IS'!AF19+'SKIC cons-IS'!AF10+'SKIC cons-IS'!AF33</f>
        <v>356.83919002142443</v>
      </c>
      <c r="T10" s="107">
        <f>+'SKIC cons-IS'!AG19+'SKIC cons-IS'!AG10+'SKIC cons-IS'!AG33</f>
        <v>668.39300859398099</v>
      </c>
      <c r="U10" s="107">
        <f>+'SKIC cons-IS'!AH19+'SKIC cons-IS'!AH10+'SKIC cons-IS'!AH33</f>
        <v>632.63705901939943</v>
      </c>
      <c r="V10" s="107">
        <f>+'SKIC cons-IS'!AI19+'SKIC cons-IS'!AI10+'SKIC cons-IS'!AI33</f>
        <v>17759.620069945136</v>
      </c>
      <c r="W10" s="107">
        <f>+'SKIC cons-IS'!AJ19+'SKIC cons-IS'!AJ10+'SKIC cons-IS'!AJ33</f>
        <v>357.23959184915304</v>
      </c>
      <c r="X10" s="107">
        <f>+'SKIC cons-IS'!AK19+'SKIC cons-IS'!AK10+'SKIC cons-IS'!AK33</f>
        <v>1951.7604081508468</v>
      </c>
      <c r="Y10" s="107">
        <f>+'SKIC cons-IS'!AL19+'SKIC cons-IS'!AL10+'SKIC cons-IS'!AL33</f>
        <v>16734.73704604062</v>
      </c>
      <c r="Z10" s="107">
        <f>+'SKIC cons-IS'!AM19+'SKIC cons-IS'!AM10+'SKIC cons-IS'!AM33</f>
        <v>-490.73704604061868</v>
      </c>
      <c r="AA10" s="107">
        <f>+'SKIC cons-IS'!AN19+'SKIC cons-IS'!AN10+'SKIC cons-IS'!AN33</f>
        <v>241</v>
      </c>
      <c r="AB10" s="107">
        <f>+'SKIC cons-IS'!AO19+'SKIC cons-IS'!AO10+'SKIC cons-IS'!AO33</f>
        <v>751</v>
      </c>
      <c r="AC10" s="107">
        <f>+'SKIC cons-IS'!AP19+'SKIC cons-IS'!AP10+'SKIC cons-IS'!AP33</f>
        <v>541</v>
      </c>
      <c r="AD10" s="107">
        <f>+'SKIC cons-IS'!AQ19+'SKIC cons-IS'!AQ10+'SKIC cons-IS'!AQ33</f>
        <v>325</v>
      </c>
      <c r="AE10" s="107">
        <f>+'SKIC cons-IS'!AR19+'SKIC cons-IS'!AR10+'SKIC cons-IS'!AR33</f>
        <v>324</v>
      </c>
      <c r="AF10" s="107">
        <f>+'SKIC cons-IS'!AS19+'SKIC cons-IS'!AS10+'SKIC cons-IS'!AS33</f>
        <v>1080</v>
      </c>
      <c r="AG10" s="107">
        <f>+'SKIC cons-IS'!AT19+'SKIC cons-IS'!AT10+'SKIC cons-IS'!AT33</f>
        <v>661</v>
      </c>
      <c r="AH10" s="107">
        <f>+'SKIC cons-IS'!AU19+'SKIC cons-IS'!AU10+'SKIC cons-IS'!AU33</f>
        <v>-966</v>
      </c>
      <c r="AI10" s="107">
        <f>+'SKIC cons-IS'!AV19+'SKIC cons-IS'!AV10+'SKIC cons-IS'!AV33</f>
        <v>294</v>
      </c>
      <c r="AJ10" s="107">
        <f>+'SKIC cons-IS'!AW19+'SKIC cons-IS'!AW10+'SKIC cons-IS'!AW33</f>
        <v>369</v>
      </c>
    </row>
    <row r="11" spans="2:36">
      <c r="B11" s="106" t="s">
        <v>260</v>
      </c>
      <c r="C11" s="107">
        <f>+C8-C9+C10</f>
        <v>251.40589223018856</v>
      </c>
      <c r="D11" s="107">
        <f t="shared" ref="D11:AE11" si="5">+D8-D9+D10</f>
        <v>-15106.678625015744</v>
      </c>
      <c r="E11" s="107">
        <f t="shared" si="5"/>
        <v>5391.4161317822563</v>
      </c>
      <c r="F11" s="107">
        <f t="shared" si="5"/>
        <v>14507.587233259057</v>
      </c>
      <c r="G11" s="107">
        <f t="shared" si="5"/>
        <v>-5757.592727997906</v>
      </c>
      <c r="H11" s="107">
        <f t="shared" si="5"/>
        <v>-4623.3890777006882</v>
      </c>
      <c r="I11" s="107">
        <f t="shared" si="5"/>
        <v>-4306.3196301645612</v>
      </c>
      <c r="J11" s="107">
        <f t="shared" si="5"/>
        <v>15810.565297689123</v>
      </c>
      <c r="K11" s="107">
        <f t="shared" si="5"/>
        <v>427.45283301839504</v>
      </c>
      <c r="L11" s="107">
        <f t="shared" si="5"/>
        <v>2825.2117112919532</v>
      </c>
      <c r="M11" s="107">
        <f t="shared" si="5"/>
        <v>2586.1486072533398</v>
      </c>
      <c r="N11" s="107">
        <f t="shared" si="5"/>
        <v>-2297.5406026277255</v>
      </c>
      <c r="O11" s="107">
        <f t="shared" si="5"/>
        <v>-8767.202680275248</v>
      </c>
      <c r="P11" s="107">
        <f t="shared" si="5"/>
        <v>1886.5271934606985</v>
      </c>
      <c r="Q11" s="107">
        <f t="shared" si="5"/>
        <v>-892.87676309210292</v>
      </c>
      <c r="R11" s="107">
        <f t="shared" si="5"/>
        <v>18614.552249906654</v>
      </c>
      <c r="S11" s="107">
        <f t="shared" si="5"/>
        <v>3131.7995377712068</v>
      </c>
      <c r="T11" s="107">
        <f t="shared" si="5"/>
        <v>-474.72433061393531</v>
      </c>
      <c r="U11" s="107">
        <f t="shared" si="5"/>
        <v>5819.9175039482734</v>
      </c>
      <c r="V11" s="107">
        <f t="shared" si="5"/>
        <v>17205.324029812982</v>
      </c>
      <c r="W11" s="107">
        <f t="shared" si="5"/>
        <v>6148.9489381038129</v>
      </c>
      <c r="X11" s="107">
        <f t="shared" si="5"/>
        <v>1173.0510618961869</v>
      </c>
      <c r="Y11" s="107">
        <f t="shared" si="5"/>
        <v>1151.0292966716479</v>
      </c>
      <c r="Z11" s="107">
        <f t="shared" si="5"/>
        <v>23089.970703328352</v>
      </c>
      <c r="AA11" s="107">
        <f t="shared" si="5"/>
        <v>11786</v>
      </c>
      <c r="AB11" s="107">
        <f t="shared" si="5"/>
        <v>11204</v>
      </c>
      <c r="AC11" s="107">
        <f t="shared" si="5"/>
        <v>9877</v>
      </c>
      <c r="AD11" s="107">
        <f t="shared" si="5"/>
        <v>-70756</v>
      </c>
      <c r="AE11" s="107">
        <f t="shared" si="5"/>
        <v>976</v>
      </c>
      <c r="AF11" s="107">
        <f t="shared" ref="AF11:AI11" si="6">+AF8-AF9+AF10</f>
        <v>-155</v>
      </c>
      <c r="AG11" s="107">
        <f t="shared" si="6"/>
        <v>-5215</v>
      </c>
      <c r="AH11" s="107">
        <f t="shared" si="6"/>
        <v>-53135</v>
      </c>
      <c r="AI11" s="107">
        <f t="shared" si="6"/>
        <v>-10244</v>
      </c>
      <c r="AJ11" s="107">
        <f t="shared" ref="AJ11" si="7">+AJ8-AJ9+AJ10</f>
        <v>2214</v>
      </c>
    </row>
    <row r="12" spans="2:36">
      <c r="B12" s="106" t="s">
        <v>261</v>
      </c>
      <c r="C12" s="143">
        <f>+'SKIC cons-IS'!P47</f>
        <v>2720.8578842924744</v>
      </c>
      <c r="D12" s="143">
        <f>+'SKIC cons-IS'!Q47</f>
        <v>2630.1063072117249</v>
      </c>
      <c r="E12" s="143">
        <f>+'SKIC cons-IS'!R47</f>
        <v>2659.5628487502972</v>
      </c>
      <c r="F12" s="143">
        <f>+'SKIC cons-IS'!S47</f>
        <v>2517.5737259758653</v>
      </c>
      <c r="G12" s="143">
        <f>+'SKIC cons-IS'!T47</f>
        <v>2590.3333554905612</v>
      </c>
      <c r="H12" s="143">
        <f>+'SKIC cons-IS'!U47</f>
        <v>1830.9407360203995</v>
      </c>
      <c r="I12" s="143">
        <f>+'SKIC cons-IS'!V47</f>
        <v>2054.5388487488626</v>
      </c>
      <c r="J12" s="143">
        <f>+'SKIC cons-IS'!W47</f>
        <v>2359.6970284078534</v>
      </c>
      <c r="K12" s="143">
        <f>+'SKIC cons-IS'!X47</f>
        <v>2708.8319985602448</v>
      </c>
      <c r="L12" s="143">
        <f>+'SKIC cons-IS'!Y47</f>
        <v>2807.8497220290783</v>
      </c>
      <c r="M12" s="143">
        <f>+'SKIC cons-IS'!Z47</f>
        <v>3802.1518436010965</v>
      </c>
      <c r="N12" s="143">
        <f>+'SKIC cons-IS'!AA47</f>
        <v>2282.3846825009805</v>
      </c>
      <c r="O12" s="143">
        <f>+'SKIC cons-IS'!AB47</f>
        <v>3570.881221290535</v>
      </c>
      <c r="P12" s="143">
        <f>+'SKIC cons-IS'!AC47</f>
        <v>3355.7031128785256</v>
      </c>
      <c r="Q12" s="143">
        <f>+'SKIC cons-IS'!AD47</f>
        <v>3719.8017926735438</v>
      </c>
      <c r="R12" s="143">
        <f>+'SKIC cons-IS'!AE47</f>
        <v>3319.6138731573956</v>
      </c>
      <c r="S12" s="143">
        <f>+'SKIC cons-IS'!AF47</f>
        <v>3514.556783168146</v>
      </c>
      <c r="T12" s="143">
        <f>+'SKIC cons-IS'!AG47</f>
        <v>4732.400267067087</v>
      </c>
      <c r="U12" s="143">
        <f>+'SKIC cons-IS'!AH47</f>
        <v>3537.5008017218024</v>
      </c>
      <c r="V12" s="143">
        <f>+'SKIC cons-IS'!AI47</f>
        <v>5008.775306472402</v>
      </c>
      <c r="W12" s="143">
        <f>+'SKIC cons-IS'!AJ47</f>
        <v>2525.4933496523749</v>
      </c>
      <c r="X12" s="143">
        <f>+'SKIC cons-IS'!AK47</f>
        <v>2503.6492514833967</v>
      </c>
      <c r="Y12" s="143">
        <f>+'SKIC cons-IS'!AL47</f>
        <v>2279.1294926545306</v>
      </c>
      <c r="Z12" s="143">
        <f>+'SKIC cons-IS'!AM47</f>
        <v>2112.7279062096977</v>
      </c>
      <c r="AA12" s="143">
        <f>+'SKIC cons-IS'!AN47</f>
        <v>2754</v>
      </c>
      <c r="AB12" s="143">
        <f>+'SKIC cons-IS'!AO47</f>
        <v>3074.6258689175766</v>
      </c>
      <c r="AC12" s="143">
        <f>+'SKIC cons-IS'!AP47</f>
        <v>2705.3741310824234</v>
      </c>
      <c r="AD12" s="143">
        <f>+'SKIC cons-IS'!AQ47</f>
        <v>3066</v>
      </c>
      <c r="AE12" s="143">
        <f>+'SKIC cons-IS'!AR47</f>
        <v>2692</v>
      </c>
      <c r="AF12" s="143">
        <f>+'SKIC cons-IS'!AS47</f>
        <v>2315.7202523846963</v>
      </c>
      <c r="AG12" s="143">
        <f>+'SKIC cons-IS'!AT47</f>
        <v>2424.2797476153037</v>
      </c>
      <c r="AH12" s="143">
        <f>+'SKIC cons-IS'!AU47</f>
        <v>4168</v>
      </c>
      <c r="AI12" s="143">
        <f>+'SKIC cons-IS'!AV47</f>
        <v>2226</v>
      </c>
      <c r="AJ12" s="143">
        <f>+'SKIC cons-IS'!AW47</f>
        <v>1745.8040308388504</v>
      </c>
    </row>
    <row r="13" spans="2:36" s="152" customFormat="1">
      <c r="B13" s="150" t="s">
        <v>120</v>
      </c>
      <c r="C13" s="151">
        <f>+C11+C12</f>
        <v>2972.2637765226627</v>
      </c>
      <c r="D13" s="151">
        <f t="shared" ref="D13:AD13" si="8">+D11+D12</f>
        <v>-12476.572317804019</v>
      </c>
      <c r="E13" s="151">
        <f t="shared" si="8"/>
        <v>8050.9789805325536</v>
      </c>
      <c r="F13" s="151">
        <f t="shared" si="8"/>
        <v>17025.160959234923</v>
      </c>
      <c r="G13" s="151">
        <f t="shared" si="8"/>
        <v>-3167.2593725073448</v>
      </c>
      <c r="H13" s="151">
        <f t="shared" si="8"/>
        <v>-2792.4483416802886</v>
      </c>
      <c r="I13" s="151">
        <f t="shared" si="8"/>
        <v>-2251.7807814156986</v>
      </c>
      <c r="J13" s="151">
        <f t="shared" si="8"/>
        <v>18170.262326096978</v>
      </c>
      <c r="K13" s="151">
        <f t="shared" si="8"/>
        <v>3136.2848315786396</v>
      </c>
      <c r="L13" s="151">
        <f t="shared" si="8"/>
        <v>5633.0614333210315</v>
      </c>
      <c r="M13" s="151">
        <f t="shared" si="8"/>
        <v>6388.3004508544363</v>
      </c>
      <c r="N13" s="151">
        <f t="shared" si="8"/>
        <v>-15.155920126745059</v>
      </c>
      <c r="O13" s="151">
        <f t="shared" si="8"/>
        <v>-5196.321458984713</v>
      </c>
      <c r="P13" s="151">
        <f t="shared" si="8"/>
        <v>5242.2303063392246</v>
      </c>
      <c r="Q13" s="151">
        <f t="shared" si="8"/>
        <v>2826.9250295814409</v>
      </c>
      <c r="R13" s="151">
        <f t="shared" si="8"/>
        <v>21934.166123064049</v>
      </c>
      <c r="S13" s="151">
        <f t="shared" si="8"/>
        <v>6646.3563209393524</v>
      </c>
      <c r="T13" s="151">
        <f t="shared" si="8"/>
        <v>4257.6759364531517</v>
      </c>
      <c r="U13" s="151">
        <f t="shared" si="8"/>
        <v>9357.4183056700749</v>
      </c>
      <c r="V13" s="151">
        <f t="shared" si="8"/>
        <v>22214.099336285384</v>
      </c>
      <c r="W13" s="151">
        <f t="shared" si="8"/>
        <v>8674.4422877561883</v>
      </c>
      <c r="X13" s="151">
        <f t="shared" si="8"/>
        <v>3676.7003133795833</v>
      </c>
      <c r="Y13" s="151">
        <f t="shared" si="8"/>
        <v>3430.1587893261785</v>
      </c>
      <c r="Z13" s="151">
        <f t="shared" si="8"/>
        <v>25202.698609538049</v>
      </c>
      <c r="AA13" s="151">
        <f t="shared" si="8"/>
        <v>14540</v>
      </c>
      <c r="AB13" s="151">
        <f t="shared" si="8"/>
        <v>14278.625868917577</v>
      </c>
      <c r="AC13" s="151">
        <f t="shared" si="8"/>
        <v>12582.374131082423</v>
      </c>
      <c r="AD13" s="151">
        <f t="shared" si="8"/>
        <v>-67690</v>
      </c>
      <c r="AE13" s="151">
        <f>+AE11+AE12</f>
        <v>3668</v>
      </c>
      <c r="AF13" s="151">
        <f>+AF11+AF12</f>
        <v>2160.7202523846963</v>
      </c>
      <c r="AG13" s="151">
        <f>+AG11+AG12</f>
        <v>-2790.7202523846963</v>
      </c>
      <c r="AH13" s="151">
        <f t="shared" ref="AH13" si="9">+AH11+AH12</f>
        <v>-48967</v>
      </c>
      <c r="AI13" s="151">
        <f>+AI11+AI12</f>
        <v>-8018</v>
      </c>
      <c r="AJ13" s="151">
        <f>+AJ11+AJ12</f>
        <v>3959.8040308388504</v>
      </c>
    </row>
    <row r="14" spans="2:36">
      <c r="B14" s="106" t="s">
        <v>262</v>
      </c>
      <c r="C14" s="107">
        <f>+'SKIC cons-IS'!P27</f>
        <v>50.241184551976794</v>
      </c>
      <c r="D14" s="107">
        <f>+'SKIC cons-IS'!Q27</f>
        <v>30.15662024472433</v>
      </c>
      <c r="E14" s="107">
        <f>+'SKIC cons-IS'!R27</f>
        <v>637.94307370568481</v>
      </c>
      <c r="F14" s="107">
        <f>+'SKIC cons-IS'!S27</f>
        <v>1149.3926521699543</v>
      </c>
      <c r="G14" s="107">
        <f>+'SKIC cons-IS'!T27</f>
        <v>283.4153150757777</v>
      </c>
      <c r="H14" s="107">
        <f>+'SKIC cons-IS'!U27</f>
        <v>-162.59894183921909</v>
      </c>
      <c r="I14" s="107">
        <f>+'SKIC cons-IS'!V27</f>
        <v>120.2718933919456</v>
      </c>
      <c r="J14" s="107">
        <f>+'SKIC cons-IS'!W27</f>
        <v>985.91053307843708</v>
      </c>
      <c r="K14" s="107">
        <f>+'SKIC cons-IS'!X27</f>
        <v>608.94147994840876</v>
      </c>
      <c r="L14" s="107">
        <f>+'SKIC cons-IS'!Y27</f>
        <v>1730.0975368576919</v>
      </c>
      <c r="M14" s="107">
        <f>+'SKIC cons-IS'!Z27</f>
        <v>671.31455904867744</v>
      </c>
      <c r="N14" s="107">
        <f>+'SKIC cons-IS'!AA27</f>
        <v>842.51292875806985</v>
      </c>
      <c r="O14" s="107">
        <f>+'SKIC cons-IS'!AB27</f>
        <v>732.18008565443597</v>
      </c>
      <c r="P14" s="107">
        <f>+'SKIC cons-IS'!AC27</f>
        <v>588.61689456612658</v>
      </c>
      <c r="Q14" s="107">
        <f>+'SKIC cons-IS'!AD27</f>
        <v>589.36676853882204</v>
      </c>
      <c r="R14" s="107">
        <f>+'SKIC cons-IS'!AE27</f>
        <v>440.83625124061541</v>
      </c>
      <c r="S14" s="107">
        <f>+'SKIC cons-IS'!AF27</f>
        <v>2.9902262673568756</v>
      </c>
      <c r="T14" s="107">
        <f>+'SKIC cons-IS'!AG27</f>
        <v>90.747542975954957</v>
      </c>
      <c r="U14" s="107">
        <f>+'SKIC cons-IS'!AH27</f>
        <v>150.84606524472804</v>
      </c>
      <c r="V14" s="107">
        <f>+'SKIC cons-IS'!AI27</f>
        <v>769.76441098545456</v>
      </c>
      <c r="W14" s="107">
        <f>+'SKIC cons-IS'!AJ27</f>
        <v>516.53576885468965</v>
      </c>
      <c r="X14" s="107">
        <f>+'SKIC cons-IS'!AK27</f>
        <v>472.46423114531035</v>
      </c>
      <c r="Y14" s="107">
        <f>+'SKIC cons-IS'!AL27</f>
        <v>1967.1628998021602</v>
      </c>
      <c r="Z14" s="107">
        <f>+'SKIC cons-IS'!AM27</f>
        <v>365.83710019783985</v>
      </c>
      <c r="AA14" s="107">
        <f>+'SKIC cons-IS'!AN27</f>
        <v>479</v>
      </c>
      <c r="AB14" s="107">
        <f>+'SKIC cons-IS'!AO27</f>
        <v>428</v>
      </c>
      <c r="AC14" s="107">
        <f>+'SKIC cons-IS'!AP27</f>
        <v>457</v>
      </c>
      <c r="AD14" s="107">
        <f>+'SKIC cons-IS'!AQ27</f>
        <v>185</v>
      </c>
      <c r="AE14" s="107">
        <f>+'SKIC cons-IS'!AR27</f>
        <v>369</v>
      </c>
      <c r="AF14" s="107">
        <f>+'SKIC cons-IS'!AS27</f>
        <v>141</v>
      </c>
      <c r="AG14" s="107">
        <f>+'SKIC cons-IS'!AT27</f>
        <v>249</v>
      </c>
      <c r="AH14" s="107">
        <f>+'SKIC cons-IS'!AU27</f>
        <v>86</v>
      </c>
      <c r="AI14" s="107">
        <f>+'SKIC cons-IS'!AV27</f>
        <v>129</v>
      </c>
      <c r="AJ14" s="107">
        <f>+'SKIC cons-IS'!AW27</f>
        <v>237</v>
      </c>
    </row>
    <row r="15" spans="2:36">
      <c r="B15" s="106" t="s">
        <v>263</v>
      </c>
      <c r="C15" s="107">
        <f>-'SKIC cons-IS'!P26</f>
        <v>1379.0841092962908</v>
      </c>
      <c r="D15" s="107">
        <f>-'SKIC cons-IS'!Q26</f>
        <v>1489.5084136714788</v>
      </c>
      <c r="E15" s="107">
        <f>-'SKIC cons-IS'!R26</f>
        <v>1834.319504439547</v>
      </c>
      <c r="F15" s="107">
        <f>-'SKIC cons-IS'!S26</f>
        <v>2359.7909003018549</v>
      </c>
      <c r="G15" s="107">
        <f>-'SKIC cons-IS'!T26</f>
        <v>1267.1978862004787</v>
      </c>
      <c r="H15" s="107">
        <f>-'SKIC cons-IS'!U26</f>
        <v>1172.2770455504572</v>
      </c>
      <c r="I15" s="107">
        <f>-'SKIC cons-IS'!V26</f>
        <v>1943.8655570467881</v>
      </c>
      <c r="J15" s="107">
        <f>-'SKIC cons-IS'!W26</f>
        <v>3132.241497453464</v>
      </c>
      <c r="K15" s="107">
        <f>-'SKIC cons-IS'!X26</f>
        <v>2542.4652809022468</v>
      </c>
      <c r="L15" s="107">
        <f>-'SKIC cons-IS'!Y26</f>
        <v>3250.0334234732613</v>
      </c>
      <c r="M15" s="107">
        <f>-'SKIC cons-IS'!Z26</f>
        <v>3645.9834710272753</v>
      </c>
      <c r="N15" s="107">
        <f>-'SKIC cons-IS'!AA26</f>
        <v>3671.2339461091487</v>
      </c>
      <c r="O15" s="107">
        <f>-'SKIC cons-IS'!AB26</f>
        <v>3660.2166845890392</v>
      </c>
      <c r="P15" s="107">
        <f>-'SKIC cons-IS'!AC26</f>
        <v>3838.009303178022</v>
      </c>
      <c r="Q15" s="107">
        <f>-'SKIC cons-IS'!AD26</f>
        <v>3054.6834202718774</v>
      </c>
      <c r="R15" s="107">
        <f>-'SKIC cons-IS'!AE26</f>
        <v>3759.0905919610614</v>
      </c>
      <c r="S15" s="107">
        <f>-'SKIC cons-IS'!AF26</f>
        <v>3195.7359870418004</v>
      </c>
      <c r="T15" s="107">
        <f>-'SKIC cons-IS'!AG26</f>
        <v>3731.3284952435506</v>
      </c>
      <c r="U15" s="107">
        <f>-'SKIC cons-IS'!AH26</f>
        <v>3598.9727164438964</v>
      </c>
      <c r="V15" s="107">
        <f>-'SKIC cons-IS'!AI26</f>
        <v>2982.6037523210525</v>
      </c>
      <c r="W15" s="107">
        <f>-'SKIC cons-IS'!AJ26</f>
        <v>2909.168107321776</v>
      </c>
      <c r="X15" s="107">
        <f>-'SKIC cons-IS'!AK26</f>
        <v>5386.831892678224</v>
      </c>
      <c r="Y15" s="107">
        <f>-'SKIC cons-IS'!AL26</f>
        <v>6851.1081149156889</v>
      </c>
      <c r="Z15" s="107">
        <f>-'SKIC cons-IS'!AM26</f>
        <v>7982.8918850843111</v>
      </c>
      <c r="AA15" s="107">
        <f>-'SKIC cons-IS'!AN26</f>
        <v>8964</v>
      </c>
      <c r="AB15" s="107">
        <f>-'SKIC cons-IS'!AO26</f>
        <v>10569</v>
      </c>
      <c r="AC15" s="107">
        <f>-'SKIC cons-IS'!AP26</f>
        <v>12012</v>
      </c>
      <c r="AD15" s="107">
        <f>-'SKIC cons-IS'!AQ26</f>
        <v>11738</v>
      </c>
      <c r="AE15" s="107">
        <f>-'SKIC cons-IS'!AR26</f>
        <v>9028</v>
      </c>
      <c r="AF15" s="107">
        <f>-'SKIC cons-IS'!AS26</f>
        <v>7278</v>
      </c>
      <c r="AG15" s="107">
        <f>-'SKIC cons-IS'!AT26</f>
        <v>7740</v>
      </c>
      <c r="AH15" s="107">
        <f>-'SKIC cons-IS'!AU26</f>
        <v>6368</v>
      </c>
      <c r="AI15" s="107">
        <f>-'SKIC cons-IS'!AV26</f>
        <v>6179</v>
      </c>
      <c r="AJ15" s="107">
        <f>-'SKIC cons-IS'!AW26</f>
        <v>4063</v>
      </c>
    </row>
    <row r="16" spans="2:36">
      <c r="B16" s="106" t="s">
        <v>264</v>
      </c>
      <c r="C16" s="107">
        <f>+'SKIC cons-IS'!P29</f>
        <v>184.61456266218897</v>
      </c>
      <c r="D16" s="107">
        <f>+'SKIC cons-IS'!Q29</f>
        <v>3046.2744340328782</v>
      </c>
      <c r="E16" s="107">
        <f>+'SKIC cons-IS'!R29</f>
        <v>2649.174933318392</v>
      </c>
      <c r="F16" s="107">
        <f>+'SKIC cons-IS'!S29</f>
        <v>-247.79591897480805</v>
      </c>
      <c r="G16" s="107">
        <f>+'SKIC cons-IS'!T29</f>
        <v>-116.38028449880352</v>
      </c>
      <c r="H16" s="107">
        <f>+'SKIC cons-IS'!U29</f>
        <v>658.60479531239775</v>
      </c>
      <c r="I16" s="107">
        <f>+'SKIC cons-IS'!V29</f>
        <v>679.16714750503058</v>
      </c>
      <c r="J16" s="107">
        <f>+'SKIC cons-IS'!W29</f>
        <v>2539.0282883696582</v>
      </c>
      <c r="K16" s="107">
        <f>+'SKIC cons-IS'!X29</f>
        <v>652.02465580851253</v>
      </c>
      <c r="L16" s="107">
        <f>+'SKIC cons-IS'!Y29</f>
        <v>1423.9981471825292</v>
      </c>
      <c r="M16" s="107">
        <f>+'SKIC cons-IS'!Z29</f>
        <v>1441.7070213145648</v>
      </c>
      <c r="N16" s="107">
        <f>+'SKIC cons-IS'!AA29</f>
        <v>1455.1417977962601</v>
      </c>
      <c r="O16" s="107">
        <f>+'SKIC cons-IS'!AB29</f>
        <v>1498.4702789052644</v>
      </c>
      <c r="P16" s="107">
        <f>+'SKIC cons-IS'!AC29</f>
        <v>311.68238203932151</v>
      </c>
      <c r="Q16" s="107">
        <f>+'SKIC cons-IS'!AD29</f>
        <v>707.75182949713098</v>
      </c>
      <c r="R16" s="107">
        <f>+'SKIC cons-IS'!AE29</f>
        <v>750.09550955828308</v>
      </c>
      <c r="S16" s="107">
        <f>+'SKIC cons-IS'!AF29</f>
        <v>724.17730467962122</v>
      </c>
      <c r="T16" s="107">
        <f>+'SKIC cons-IS'!AG29</f>
        <v>1151.586401476111</v>
      </c>
      <c r="U16" s="107">
        <f>+'SKIC cons-IS'!AH29</f>
        <v>-74.858082145754224</v>
      </c>
      <c r="V16" s="107">
        <f>+'SKIC cons-IS'!AI29</f>
        <v>681.2411849407024</v>
      </c>
      <c r="W16" s="107">
        <f>+'SKIC cons-IS'!AJ29</f>
        <v>-294.09647611101531</v>
      </c>
      <c r="X16" s="107">
        <f>+'SKIC cons-IS'!AK29</f>
        <v>-389.90352388898469</v>
      </c>
      <c r="Y16" s="107">
        <f>+'SKIC cons-IS'!AL29</f>
        <v>326.47624731758879</v>
      </c>
      <c r="Z16" s="107">
        <f>+'SKIC cons-IS'!AM29</f>
        <v>301.52375268241121</v>
      </c>
      <c r="AA16" s="107">
        <f>+'SKIC cons-IS'!AN29</f>
        <v>120</v>
      </c>
      <c r="AB16" s="107">
        <f>+'SKIC cons-IS'!AO29</f>
        <v>342</v>
      </c>
      <c r="AC16" s="107">
        <f>+'SKIC cons-IS'!AP29</f>
        <v>-14</v>
      </c>
      <c r="AD16" s="107">
        <f>+'SKIC cons-IS'!AQ29</f>
        <v>-259</v>
      </c>
      <c r="AE16" s="107">
        <f>+'SKIC cons-IS'!AR29</f>
        <v>209</v>
      </c>
      <c r="AF16" s="107">
        <f>+'SKIC cons-IS'!AS29</f>
        <v>-965</v>
      </c>
      <c r="AG16" s="107">
        <f>+'SKIC cons-IS'!AT29</f>
        <v>95</v>
      </c>
      <c r="AH16" s="107">
        <f>+'SKIC cons-IS'!AU29</f>
        <v>378</v>
      </c>
      <c r="AI16" s="107">
        <f>+'SKIC cons-IS'!AV29</f>
        <v>188</v>
      </c>
      <c r="AJ16" s="107">
        <f>+'SKIC cons-IS'!AW29</f>
        <v>693</v>
      </c>
    </row>
    <row r="17" spans="2:36">
      <c r="B17" s="106" t="s">
        <v>265</v>
      </c>
      <c r="C17" s="107">
        <f>+'SKIC cons-IS'!P31</f>
        <v>542.04548923828418</v>
      </c>
      <c r="D17" s="107">
        <f>+'SKIC cons-IS'!Q31</f>
        <v>784.03467813080704</v>
      </c>
      <c r="E17" s="107">
        <f>+'SKIC cons-IS'!R31</f>
        <v>2725.4722001826026</v>
      </c>
      <c r="F17" s="107">
        <f>+'SKIC cons-IS'!S31</f>
        <v>710.82834256038814</v>
      </c>
      <c r="G17" s="107">
        <f>+'SKIC cons-IS'!T31</f>
        <v>-891.81733581494279</v>
      </c>
      <c r="H17" s="107">
        <f>+'SKIC cons-IS'!U31</f>
        <v>2503.1916349338348</v>
      </c>
      <c r="I17" s="107">
        <f>+'SKIC cons-IS'!V31</f>
        <v>1583.1255339202723</v>
      </c>
      <c r="J17" s="107">
        <f>+'SKIC cons-IS'!W31</f>
        <v>-127.78068602664734</v>
      </c>
      <c r="K17" s="107">
        <f>+'SKIC cons-IS'!X31</f>
        <v>3249.6475599148148</v>
      </c>
      <c r="L17" s="107">
        <f>+'SKIC cons-IS'!Y31</f>
        <v>-1077.8670016857486</v>
      </c>
      <c r="M17" s="107">
        <f>+'SKIC cons-IS'!Z31</f>
        <v>2155.4950851331846</v>
      </c>
      <c r="N17" s="107">
        <f>+'SKIC cons-IS'!AA31</f>
        <v>4242.3350010149079</v>
      </c>
      <c r="O17" s="107">
        <f>+'SKIC cons-IS'!AB31</f>
        <v>4121.0499816632382</v>
      </c>
      <c r="P17" s="107">
        <f>+'SKIC cons-IS'!AC31</f>
        <v>-317.15467862801734</v>
      </c>
      <c r="Q17" s="107">
        <f>+'SKIC cons-IS'!AD31</f>
        <v>-63.488107042676802</v>
      </c>
      <c r="R17" s="107">
        <f>+'SKIC cons-IS'!AE31</f>
        <v>1241.5928040074559</v>
      </c>
      <c r="S17" s="107">
        <f>+'SKIC cons-IS'!AF31</f>
        <v>-115.97963940300946</v>
      </c>
      <c r="T17" s="107">
        <f>+'SKIC cons-IS'!AG31</f>
        <v>-492.52420346775619</v>
      </c>
      <c r="U17" s="107">
        <f>+'SKIC cons-IS'!AH31</f>
        <v>-72.334400999080117</v>
      </c>
      <c r="V17" s="107">
        <f>+'SKIC cons-IS'!AI31</f>
        <v>1368.4755615513932</v>
      </c>
      <c r="W17" s="107">
        <f>+'SKIC cons-IS'!AJ31</f>
        <v>-612.36479094154652</v>
      </c>
      <c r="X17" s="107">
        <f>+'SKIC cons-IS'!AK31</f>
        <v>986.36479094154652</v>
      </c>
      <c r="Y17" s="107">
        <f>+'SKIC cons-IS'!AL31</f>
        <v>-532.19609335052871</v>
      </c>
      <c r="Z17" s="107">
        <f>+'SKIC cons-IS'!AM31</f>
        <v>-1957.8039066494714</v>
      </c>
      <c r="AA17" s="107">
        <f>+'SKIC cons-IS'!AN31</f>
        <v>1370</v>
      </c>
      <c r="AB17" s="107">
        <f>+'SKIC cons-IS'!AO31</f>
        <v>-2157</v>
      </c>
      <c r="AC17" s="107">
        <f>+'SKIC cons-IS'!AP31</f>
        <v>-931</v>
      </c>
      <c r="AD17" s="107">
        <f>+'SKIC cons-IS'!AQ31</f>
        <v>-1395</v>
      </c>
      <c r="AE17" s="107">
        <f>+'SKIC cons-IS'!AR31</f>
        <v>-548</v>
      </c>
      <c r="AF17" s="107">
        <f>+'SKIC cons-IS'!AS31</f>
        <v>-146</v>
      </c>
      <c r="AG17" s="107">
        <f>+'SKIC cons-IS'!AT31</f>
        <v>247</v>
      </c>
      <c r="AH17" s="107">
        <f>+'SKIC cons-IS'!AU31</f>
        <v>257</v>
      </c>
      <c r="AI17" s="107">
        <f>+'SKIC cons-IS'!AV31</f>
        <v>-680</v>
      </c>
      <c r="AJ17" s="107">
        <f>+'SKIC cons-IS'!AW31</f>
        <v>215</v>
      </c>
    </row>
    <row r="18" spans="2:36">
      <c r="B18" s="106" t="s">
        <v>351</v>
      </c>
      <c r="C18" s="107">
        <f>+'SKIC cons-IS'!P32</f>
        <v>31.2135551824149</v>
      </c>
      <c r="D18" s="107">
        <f>+'SKIC cons-IS'!Q32</f>
        <v>-142.4245554552993</v>
      </c>
      <c r="E18" s="107">
        <f>+'SKIC cons-IS'!R32</f>
        <v>69.349076866546454</v>
      </c>
      <c r="F18" s="107">
        <f>+'SKIC cons-IS'!S32</f>
        <v>-208.53352546281707</v>
      </c>
      <c r="G18" s="107">
        <f>+'SKIC cons-IS'!T32</f>
        <v>467.78117521935656</v>
      </c>
      <c r="H18" s="107">
        <f>+'SKIC cons-IS'!U32</f>
        <v>246.47184490390043</v>
      </c>
      <c r="I18" s="107">
        <f>+'SKIC cons-IS'!V32</f>
        <v>-3.6406713818237222</v>
      </c>
      <c r="J18" s="107">
        <f>+'SKIC cons-IS'!W32</f>
        <v>51.516067027611598</v>
      </c>
      <c r="K18" s="107">
        <f>+'SKIC cons-IS'!X32</f>
        <v>8.6745253306937826</v>
      </c>
      <c r="L18" s="107">
        <f>+'SKIC cons-IS'!Y32</f>
        <v>66.74118504170572</v>
      </c>
      <c r="M18" s="107">
        <f>+'SKIC cons-IS'!Z32</f>
        <v>26.899664709615521</v>
      </c>
      <c r="N18" s="107">
        <f>+'SKIC cons-IS'!AA32</f>
        <v>30.308617412334385</v>
      </c>
      <c r="O18" s="107">
        <f>+'SKIC cons-IS'!AB32</f>
        <v>6.9381336283790924</v>
      </c>
      <c r="P18" s="107">
        <f>+'SKIC cons-IS'!AC32</f>
        <v>114.73230481204409</v>
      </c>
      <c r="Q18" s="107">
        <f>+'SKIC cons-IS'!AD32</f>
        <v>0.47066295180766815</v>
      </c>
      <c r="R18" s="107">
        <f>+'SKIC cons-IS'!AE32</f>
        <v>58.858898607769149</v>
      </c>
      <c r="S18" s="107">
        <f>+'SKIC cons-IS'!AF32</f>
        <v>26.006409244907122</v>
      </c>
      <c r="T18" s="107">
        <f>+'SKIC cons-IS'!AG32</f>
        <v>62.94252830944987</v>
      </c>
      <c r="U18" s="107">
        <f>+'SKIC cons-IS'!AH32</f>
        <v>42.81221058717766</v>
      </c>
      <c r="V18" s="107">
        <f>+'SKIC cons-IS'!AI32</f>
        <v>78.648804174038531</v>
      </c>
      <c r="W18" s="107">
        <f>+'SKIC cons-IS'!AJ32</f>
        <v>144.63154889986225</v>
      </c>
      <c r="X18" s="107">
        <f>+'SKIC cons-IS'!AK32</f>
        <v>453.36845110013775</v>
      </c>
      <c r="Y18" s="107">
        <f>+'SKIC cons-IS'!AL32</f>
        <v>53.176887024313601</v>
      </c>
      <c r="Z18" s="107">
        <f>+'SKIC cons-IS'!AM32</f>
        <v>66.823112975686399</v>
      </c>
      <c r="AA18" s="107">
        <f>+'SKIC cons-IS'!AN32</f>
        <v>57</v>
      </c>
      <c r="AB18" s="107">
        <f>+'SKIC cons-IS'!AO32</f>
        <v>552</v>
      </c>
      <c r="AC18" s="107">
        <f>+'SKIC cons-IS'!AP32</f>
        <v>22</v>
      </c>
      <c r="AD18" s="107">
        <f>+'SKIC cons-IS'!AQ32</f>
        <v>186</v>
      </c>
      <c r="AE18" s="107">
        <f>+'SKIC cons-IS'!AR32</f>
        <v>31</v>
      </c>
      <c r="AF18" s="107">
        <f>+'SKIC cons-IS'!AS32</f>
        <v>100</v>
      </c>
      <c r="AG18" s="107">
        <f>+'SKIC cons-IS'!AT32</f>
        <v>-92</v>
      </c>
      <c r="AH18" s="107">
        <f>+'SKIC cons-IS'!AU32</f>
        <v>-142</v>
      </c>
      <c r="AI18" s="107">
        <f>+'SKIC cons-IS'!AV32</f>
        <v>-203</v>
      </c>
      <c r="AJ18" s="107">
        <f>+'SKIC cons-IS'!AW32</f>
        <v>-42</v>
      </c>
    </row>
    <row r="19" spans="2:36" ht="29">
      <c r="B19" s="106" t="s">
        <v>353</v>
      </c>
      <c r="C19" s="107">
        <f>+C20-C11-C14+C15-C16-C17-C18</f>
        <v>-5.3503868002735544E-12</v>
      </c>
      <c r="D19" s="107">
        <f t="shared" ref="D19:AE19" si="10">+D20-D11-D14+D15-D16-D17-D18</f>
        <v>1.1311840353300795E-11</v>
      </c>
      <c r="E19" s="107">
        <f t="shared" si="10"/>
        <v>-5.8548721426632255E-12</v>
      </c>
      <c r="F19" s="107">
        <f t="shared" si="10"/>
        <v>-2.4158453015843406E-11</v>
      </c>
      <c r="G19" s="107">
        <f t="shared" si="10"/>
        <v>0</v>
      </c>
      <c r="H19" s="107">
        <f t="shared" si="10"/>
        <v>3.751665644813329E-12</v>
      </c>
      <c r="I19" s="107">
        <f t="shared" si="10"/>
        <v>-3.4106051316484809E-12</v>
      </c>
      <c r="J19" s="107">
        <f t="shared" si="10"/>
        <v>-827.03309379430357</v>
      </c>
      <c r="K19" s="107">
        <f t="shared" si="10"/>
        <v>546.37661597528427</v>
      </c>
      <c r="L19" s="107">
        <f t="shared" si="10"/>
        <v>357.58873532402976</v>
      </c>
      <c r="M19" s="107">
        <f t="shared" si="10"/>
        <v>-338.78200217051926</v>
      </c>
      <c r="N19" s="107">
        <f t="shared" si="10"/>
        <v>-113.37445891316092</v>
      </c>
      <c r="O19" s="107">
        <f t="shared" si="10"/>
        <v>21.013308138420598</v>
      </c>
      <c r="P19" s="107">
        <f t="shared" si="10"/>
        <v>-22.690111908270225</v>
      </c>
      <c r="Q19" s="107">
        <f t="shared" si="10"/>
        <v>21.587713757126124</v>
      </c>
      <c r="R19" s="107">
        <f t="shared" si="10"/>
        <v>-6327.9109099872785</v>
      </c>
      <c r="S19" s="107">
        <f t="shared" si="10"/>
        <v>-149.06954402086134</v>
      </c>
      <c r="T19" s="107">
        <f t="shared" si="10"/>
        <v>-229.43704603932269</v>
      </c>
      <c r="U19" s="107">
        <f t="shared" si="10"/>
        <v>-234.96778383372009</v>
      </c>
      <c r="V19" s="107">
        <f t="shared" si="10"/>
        <v>-135.6796853381754</v>
      </c>
      <c r="W19" s="107">
        <f t="shared" si="10"/>
        <v>-159.95414969274174</v>
      </c>
      <c r="X19" s="107">
        <f t="shared" si="10"/>
        <v>-229.04585030725781</v>
      </c>
      <c r="Y19" s="107">
        <f t="shared" si="10"/>
        <v>-343.59304891191425</v>
      </c>
      <c r="Z19" s="107">
        <f t="shared" si="10"/>
        <v>-361.40695108808563</v>
      </c>
      <c r="AA19" s="107">
        <f t="shared" si="10"/>
        <v>-132</v>
      </c>
      <c r="AB19" s="107">
        <f t="shared" si="10"/>
        <v>-675</v>
      </c>
      <c r="AC19" s="107">
        <f t="shared" si="10"/>
        <v>-2273</v>
      </c>
      <c r="AD19" s="107">
        <f t="shared" si="10"/>
        <v>-23340</v>
      </c>
      <c r="AE19" s="107">
        <f t="shared" si="10"/>
        <v>-450</v>
      </c>
      <c r="AF19" s="107">
        <f t="shared" ref="AF19:AI19" si="11">+AF20-AF11-AF14+AF15-AF16-AF17-AF18</f>
        <v>-403</v>
      </c>
      <c r="AG19" s="107">
        <f t="shared" si="11"/>
        <v>-333</v>
      </c>
      <c r="AH19" s="107">
        <f t="shared" si="11"/>
        <v>-3145</v>
      </c>
      <c r="AI19" s="107">
        <f t="shared" si="11"/>
        <v>-283</v>
      </c>
      <c r="AJ19" s="107">
        <f t="shared" ref="AJ19" si="12">+AJ20-AJ11-AJ14+AJ15-AJ16-AJ17-AJ18</f>
        <v>-9</v>
      </c>
    </row>
    <row r="20" spans="2:36">
      <c r="B20" s="106" t="s">
        <v>266</v>
      </c>
      <c r="C20" s="107">
        <f>'SKIC cons-IS'!P39</f>
        <v>-319.56342543124276</v>
      </c>
      <c r="D20" s="107">
        <f>'SKIC cons-IS'!Q39</f>
        <v>-12878.145861734101</v>
      </c>
      <c r="E20" s="107">
        <f>'SKIC cons-IS'!R39</f>
        <v>9639.0359114159291</v>
      </c>
      <c r="F20" s="107">
        <f>'SKIC cons-IS'!S39</f>
        <v>13551.687883249895</v>
      </c>
      <c r="G20" s="107">
        <f>'SKIC cons-IS'!T39</f>
        <v>-7281.7917442169964</v>
      </c>
      <c r="H20" s="107">
        <f>'SKIC cons-IS'!U39</f>
        <v>-2549.9967899402272</v>
      </c>
      <c r="I20" s="107">
        <f>'SKIC cons-IS'!V39</f>
        <v>-3871.261283775928</v>
      </c>
      <c r="J20" s="107">
        <f>'SKIC cons-IS'!W39</f>
        <v>15299.964908890415</v>
      </c>
      <c r="K20" s="107">
        <f>'SKIC cons-IS'!X39</f>
        <v>2950.6523890938629</v>
      </c>
      <c r="L20" s="107">
        <f>'SKIC cons-IS'!Y39</f>
        <v>2075.7368905388998</v>
      </c>
      <c r="M20" s="107">
        <f>'SKIC cons-IS'!Z39</f>
        <v>2896.7994642615877</v>
      </c>
      <c r="N20" s="107">
        <f>'SKIC cons-IS'!AA39</f>
        <v>488.14933733153703</v>
      </c>
      <c r="O20" s="107">
        <f>'SKIC cons-IS'!AB39</f>
        <v>-6047.7675768745485</v>
      </c>
      <c r="P20" s="107">
        <f>'SKIC cons-IS'!AC39</f>
        <v>-1276.2953188361189</v>
      </c>
      <c r="Q20" s="107">
        <f>'SKIC cons-IS'!AD39</f>
        <v>-2691.8713156617705</v>
      </c>
      <c r="R20" s="107">
        <f>'SKIC cons-IS'!AE39</f>
        <v>11018.934211372438</v>
      </c>
      <c r="S20" s="107">
        <f>'SKIC cons-IS'!AF39</f>
        <v>424.18830749742074</v>
      </c>
      <c r="T20" s="107">
        <f>'SKIC cons-IS'!AG39</f>
        <v>-3622.7376026030493</v>
      </c>
      <c r="U20" s="107">
        <f>'SKIC cons-IS'!AH39</f>
        <v>2032.4427963577282</v>
      </c>
      <c r="V20" s="107">
        <f>'SKIC cons-IS'!AI39</f>
        <v>16985.170553805343</v>
      </c>
      <c r="W20" s="107">
        <f>'SKIC cons-IS'!AJ39</f>
        <v>2834.5327317912852</v>
      </c>
      <c r="X20" s="107">
        <f>'SKIC cons-IS'!AK39</f>
        <v>-2920.5327317912852</v>
      </c>
      <c r="Y20" s="107">
        <f>'SKIC cons-IS'!AL39</f>
        <v>-4229.051926362421</v>
      </c>
      <c r="Z20" s="107">
        <f>'SKIC cons-IS'!AM39</f>
        <v>13522.051926362421</v>
      </c>
      <c r="AA20" s="107">
        <f>'SKIC cons-IS'!AN39</f>
        <v>4716</v>
      </c>
      <c r="AB20" s="107">
        <f>'SKIC cons-IS'!AO39</f>
        <v>-875</v>
      </c>
      <c r="AC20" s="107">
        <f>'SKIC cons-IS'!AP39</f>
        <v>-4874</v>
      </c>
      <c r="AD20" s="107">
        <f>'SKIC cons-IS'!AQ39</f>
        <v>-107117</v>
      </c>
      <c r="AE20" s="107">
        <f>'SKIC cons-IS'!AR39</f>
        <v>-8441</v>
      </c>
      <c r="AF20" s="107">
        <f>'SKIC cons-IS'!AS39</f>
        <v>-8706</v>
      </c>
      <c r="AG20" s="107">
        <f>'SKIC cons-IS'!AT39</f>
        <v>-12789</v>
      </c>
      <c r="AH20" s="107">
        <f>'SKIC cons-IS'!AU39</f>
        <v>-62069</v>
      </c>
      <c r="AI20" s="107">
        <f>'SKIC cons-IS'!AV39</f>
        <v>-17272</v>
      </c>
      <c r="AJ20" s="107">
        <f>'SKIC cons-IS'!AW39</f>
        <v>-755</v>
      </c>
    </row>
    <row r="21" spans="2:36">
      <c r="B21" s="106" t="s">
        <v>267</v>
      </c>
      <c r="C21" s="107">
        <f>-'SKIC cons-IS'!P40</f>
        <v>-109.99694703098763</v>
      </c>
      <c r="D21" s="107">
        <f>-'SKIC cons-IS'!Q40</f>
        <v>-3285.0790057903337</v>
      </c>
      <c r="E21" s="107">
        <f>-'SKIC cons-IS'!R40</f>
        <v>3416.8289810851165</v>
      </c>
      <c r="F21" s="107">
        <f>-'SKIC cons-IS'!S40</f>
        <v>3916.6648679173868</v>
      </c>
      <c r="G21" s="107">
        <f>-'SKIC cons-IS'!T40</f>
        <v>-3680.4689577240097</v>
      </c>
      <c r="H21" s="107">
        <f>-'SKIC cons-IS'!U40</f>
        <v>2242.2151529408538</v>
      </c>
      <c r="I21" s="107">
        <f>-'SKIC cons-IS'!V40</f>
        <v>2890.5745604001954</v>
      </c>
      <c r="J21" s="107">
        <f>-'SKIC cons-IS'!W40</f>
        <v>6043.799336041704</v>
      </c>
      <c r="K21" s="107">
        <f>-'SKIC cons-IS'!X40</f>
        <v>1437.7410840157174</v>
      </c>
      <c r="L21" s="107">
        <f>-'SKIC cons-IS'!Y40</f>
        <v>-430.74323105058829</v>
      </c>
      <c r="M21" s="107">
        <f>-'SKIC cons-IS'!Z40</f>
        <v>261.28238323812229</v>
      </c>
      <c r="N21" s="107">
        <f>-'SKIC cons-IS'!AA40</f>
        <v>636.52167432598208</v>
      </c>
      <c r="O21" s="107">
        <f>-'SKIC cons-IS'!AB40</f>
        <v>-2783.4633482306581</v>
      </c>
      <c r="P21" s="107">
        <f>-'SKIC cons-IS'!AC40</f>
        <v>-428.86622726017686</v>
      </c>
      <c r="Q21" s="107">
        <f>-'SKIC cons-IS'!AD40</f>
        <v>-2328.8528711047575</v>
      </c>
      <c r="R21" s="107">
        <f>-'SKIC cons-IS'!AE40</f>
        <v>1957.1824465955924</v>
      </c>
      <c r="S21" s="107">
        <f>-'SKIC cons-IS'!AF40</f>
        <v>-34.129443112463846</v>
      </c>
      <c r="T21" s="107">
        <f>-'SKIC cons-IS'!AG40</f>
        <v>-2349.339309899653</v>
      </c>
      <c r="U21" s="107">
        <f>-'SKIC cons-IS'!AH40</f>
        <v>427.27126748340379</v>
      </c>
      <c r="V21" s="107">
        <f>-'SKIC cons-IS'!AI40</f>
        <v>12574.304613495462</v>
      </c>
      <c r="W21" s="107">
        <f>-'SKIC cons-IS'!AJ40</f>
        <v>867.71384916248235</v>
      </c>
      <c r="X21" s="107">
        <f>-'SKIC cons-IS'!AK40</f>
        <v>-998.71384916248235</v>
      </c>
      <c r="Y21" s="107">
        <f>-'SKIC cons-IS'!AL40</f>
        <v>123.37843274470076</v>
      </c>
      <c r="Z21" s="107">
        <f>-'SKIC cons-IS'!AM40</f>
        <v>1447.6215672552992</v>
      </c>
      <c r="AA21" s="107">
        <f>-'SKIC cons-IS'!AN40</f>
        <v>2115</v>
      </c>
      <c r="AB21" s="107">
        <f>-'SKIC cons-IS'!AO40</f>
        <v>544</v>
      </c>
      <c r="AC21" s="107">
        <f>-'SKIC cons-IS'!AP40</f>
        <v>-606</v>
      </c>
      <c r="AD21" s="107">
        <f>-'SKIC cons-IS'!AQ40</f>
        <v>-32259</v>
      </c>
      <c r="AE21" s="107">
        <f>-'SKIC cons-IS'!AR40</f>
        <v>-1970</v>
      </c>
      <c r="AF21" s="107">
        <f>-'SKIC cons-IS'!AS40</f>
        <v>-466</v>
      </c>
      <c r="AG21" s="107">
        <f>-'SKIC cons-IS'!AT40</f>
        <v>-740</v>
      </c>
      <c r="AH21" s="107">
        <f>-'SKIC cons-IS'!AU40</f>
        <v>-7895</v>
      </c>
      <c r="AI21" s="107">
        <f>-'SKIC cons-IS'!AV40</f>
        <v>-6352</v>
      </c>
      <c r="AJ21" s="107">
        <f>-'SKIC cons-IS'!AW40</f>
        <v>-413</v>
      </c>
    </row>
    <row r="22" spans="2:36" s="152" customFormat="1">
      <c r="B22" s="150" t="s">
        <v>268</v>
      </c>
      <c r="C22" s="151">
        <f>+C20-C21</f>
        <v>-209.56647840025514</v>
      </c>
      <c r="D22" s="151">
        <f t="shared" ref="D22:AE22" si="13">+D20-D21</f>
        <v>-9593.0668559437672</v>
      </c>
      <c r="E22" s="151">
        <f t="shared" si="13"/>
        <v>6222.2069303308126</v>
      </c>
      <c r="F22" s="151">
        <f t="shared" si="13"/>
        <v>9635.0230153325083</v>
      </c>
      <c r="G22" s="151">
        <f t="shared" si="13"/>
        <v>-3601.3227864929868</v>
      </c>
      <c r="H22" s="151">
        <f t="shared" si="13"/>
        <v>-4792.2119428810811</v>
      </c>
      <c r="I22" s="151">
        <f t="shared" si="13"/>
        <v>-6761.8358441761229</v>
      </c>
      <c r="J22" s="151">
        <f t="shared" si="13"/>
        <v>9256.1655728487112</v>
      </c>
      <c r="K22" s="151">
        <f t="shared" si="13"/>
        <v>1512.9113050781455</v>
      </c>
      <c r="L22" s="151">
        <f t="shared" si="13"/>
        <v>2506.4801215894881</v>
      </c>
      <c r="M22" s="151">
        <f t="shared" si="13"/>
        <v>2635.5170810234654</v>
      </c>
      <c r="N22" s="151">
        <f t="shared" si="13"/>
        <v>-148.37233699444505</v>
      </c>
      <c r="O22" s="151">
        <f t="shared" si="13"/>
        <v>-3264.3042286438904</v>
      </c>
      <c r="P22" s="151">
        <f t="shared" si="13"/>
        <v>-847.42909157594204</v>
      </c>
      <c r="Q22" s="151">
        <f t="shared" si="13"/>
        <v>-363.01844455701303</v>
      </c>
      <c r="R22" s="151">
        <f t="shared" si="13"/>
        <v>9061.7517647768454</v>
      </c>
      <c r="S22" s="151">
        <f t="shared" si="13"/>
        <v>458.31775060988457</v>
      </c>
      <c r="T22" s="151">
        <f t="shared" si="13"/>
        <v>-1273.3982927033962</v>
      </c>
      <c r="U22" s="151">
        <f t="shared" si="13"/>
        <v>1605.1715288743244</v>
      </c>
      <c r="V22" s="151">
        <f t="shared" si="13"/>
        <v>4410.8659403098809</v>
      </c>
      <c r="W22" s="151">
        <f t="shared" si="13"/>
        <v>1966.8188826288028</v>
      </c>
      <c r="X22" s="151">
        <f t="shared" si="13"/>
        <v>-1921.8188826288028</v>
      </c>
      <c r="Y22" s="151">
        <f t="shared" si="13"/>
        <v>-4352.4303591071221</v>
      </c>
      <c r="Z22" s="151">
        <f t="shared" si="13"/>
        <v>12074.430359107122</v>
      </c>
      <c r="AA22" s="151">
        <f t="shared" si="13"/>
        <v>2601</v>
      </c>
      <c r="AB22" s="151">
        <f t="shared" si="13"/>
        <v>-1419</v>
      </c>
      <c r="AC22" s="151">
        <f t="shared" si="13"/>
        <v>-4268</v>
      </c>
      <c r="AD22" s="151">
        <f t="shared" si="13"/>
        <v>-74858</v>
      </c>
      <c r="AE22" s="151">
        <f t="shared" si="13"/>
        <v>-6471</v>
      </c>
      <c r="AF22" s="151">
        <f t="shared" ref="AF22:AI22" si="14">+AF20-AF21</f>
        <v>-8240</v>
      </c>
      <c r="AG22" s="151">
        <f t="shared" si="14"/>
        <v>-12049</v>
      </c>
      <c r="AH22" s="151">
        <f t="shared" si="14"/>
        <v>-54174</v>
      </c>
      <c r="AI22" s="151">
        <f t="shared" si="14"/>
        <v>-10920</v>
      </c>
      <c r="AJ22" s="151">
        <f t="shared" ref="AJ22" si="15">+AJ20-AJ21</f>
        <v>-342</v>
      </c>
    </row>
    <row r="23" spans="2:36">
      <c r="B23" s="106" t="s">
        <v>269</v>
      </c>
      <c r="C23" s="107">
        <f t="shared" ref="C23:AE23" si="16">+C22-C24</f>
        <v>65.904442069902103</v>
      </c>
      <c r="D23" s="107">
        <f t="shared" si="16"/>
        <v>-8520.4904158123663</v>
      </c>
      <c r="E23" s="107">
        <f t="shared" si="16"/>
        <v>6503.0504298785263</v>
      </c>
      <c r="F23" s="107">
        <f t="shared" si="16"/>
        <v>9818.3455896528103</v>
      </c>
      <c r="G23" s="107">
        <f t="shared" si="16"/>
        <v>-3672.4807232119447</v>
      </c>
      <c r="H23" s="107">
        <f t="shared" si="16"/>
        <v>-4670.5872969930451</v>
      </c>
      <c r="I23" s="107">
        <f t="shared" si="16"/>
        <v>-6769.8833703402233</v>
      </c>
      <c r="J23" s="107">
        <f t="shared" si="16"/>
        <v>9284.0710924984087</v>
      </c>
      <c r="K23" s="107">
        <f t="shared" si="16"/>
        <v>1505.0646390113768</v>
      </c>
      <c r="L23" s="107">
        <f t="shared" si="16"/>
        <v>2477.1697579679471</v>
      </c>
      <c r="M23" s="107">
        <f t="shared" si="16"/>
        <v>2273.6845357318234</v>
      </c>
      <c r="N23" s="107">
        <f t="shared" si="16"/>
        <v>-357.8138251728368</v>
      </c>
      <c r="O23" s="107">
        <f t="shared" si="16"/>
        <v>-3394.5462117492057</v>
      </c>
      <c r="P23" s="107">
        <f t="shared" si="16"/>
        <v>-1204.3522527398145</v>
      </c>
      <c r="Q23" s="107">
        <f t="shared" si="16"/>
        <v>-765.45237030613475</v>
      </c>
      <c r="R23" s="107">
        <f t="shared" si="16"/>
        <v>7977.3508347951547</v>
      </c>
      <c r="S23" s="107">
        <f t="shared" si="16"/>
        <v>21.534875135966217</v>
      </c>
      <c r="T23" s="107">
        <f t="shared" si="16"/>
        <v>-2200.7310680703149</v>
      </c>
      <c r="U23" s="107">
        <f t="shared" si="16"/>
        <v>752.05537595276928</v>
      </c>
      <c r="V23" s="107">
        <f t="shared" si="16"/>
        <v>2431.029583949176</v>
      </c>
      <c r="W23" s="107">
        <f t="shared" si="16"/>
        <v>1011.8123412424446</v>
      </c>
      <c r="X23" s="107">
        <f t="shared" si="16"/>
        <v>-2895.8123412424447</v>
      </c>
      <c r="Y23" s="107">
        <f t="shared" si="16"/>
        <v>-4587.4237764743129</v>
      </c>
      <c r="Z23" s="107">
        <f t="shared" si="16"/>
        <v>10184.423776474312</v>
      </c>
      <c r="AA23" s="107">
        <f t="shared" si="16"/>
        <v>2078</v>
      </c>
      <c r="AB23" s="107">
        <f t="shared" si="16"/>
        <v>-1493</v>
      </c>
      <c r="AC23" s="107">
        <f t="shared" si="16"/>
        <v>-4247</v>
      </c>
      <c r="AD23" s="107">
        <f t="shared" si="16"/>
        <v>-75086</v>
      </c>
      <c r="AE23" s="107">
        <f t="shared" si="16"/>
        <v>-6499</v>
      </c>
      <c r="AF23" s="107">
        <f t="shared" ref="AF23:AI23" si="17">+AF22-AF24</f>
        <v>-10899</v>
      </c>
      <c r="AG23" s="107">
        <f t="shared" si="17"/>
        <v>-12066</v>
      </c>
      <c r="AH23" s="107">
        <f t="shared" si="17"/>
        <v>-54101</v>
      </c>
      <c r="AI23" s="107">
        <f t="shared" si="17"/>
        <v>-10875</v>
      </c>
      <c r="AJ23" s="107">
        <f t="shared" ref="AJ23" si="18">+AJ22-AJ24</f>
        <v>-336</v>
      </c>
    </row>
    <row r="24" spans="2:36">
      <c r="B24" s="108" t="s">
        <v>270</v>
      </c>
      <c r="C24" s="135">
        <f>+'SKIC cons-IS'!P44</f>
        <v>-275.47092047015724</v>
      </c>
      <c r="D24" s="135">
        <f>+'SKIC cons-IS'!Q44</f>
        <v>-1072.5764401314013</v>
      </c>
      <c r="E24" s="135">
        <f>+'SKIC cons-IS'!R44</f>
        <v>-280.84349954771346</v>
      </c>
      <c r="F24" s="135">
        <f>+'SKIC cons-IS'!S44</f>
        <v>-183.32257432030224</v>
      </c>
      <c r="G24" s="135">
        <f>+'SKIC cons-IS'!T44</f>
        <v>71.157936718957728</v>
      </c>
      <c r="H24" s="135">
        <f>+'SKIC cons-IS'!U44</f>
        <v>-121.62464588803559</v>
      </c>
      <c r="I24" s="135">
        <f>+'SKIC cons-IS'!V44</f>
        <v>8.0475261641008373</v>
      </c>
      <c r="J24" s="135">
        <f>+'SKIC cons-IS'!W44</f>
        <v>-27.905519649697105</v>
      </c>
      <c r="K24" s="135">
        <f>+'SKIC cons-IS'!X44</f>
        <v>7.8466660667686501</v>
      </c>
      <c r="L24" s="135">
        <f>+'SKIC cons-IS'!Y44</f>
        <v>29.310363621541114</v>
      </c>
      <c r="M24" s="135">
        <f>+'SKIC cons-IS'!Z44</f>
        <v>361.83254529164208</v>
      </c>
      <c r="N24" s="135">
        <f>+'SKIC cons-IS'!AA44</f>
        <v>209.44148817839175</v>
      </c>
      <c r="O24" s="135">
        <f>+'SKIC cons-IS'!AB44</f>
        <v>130.24198310531517</v>
      </c>
      <c r="P24" s="135">
        <f>+'SKIC cons-IS'!AC44</f>
        <v>356.92316116387258</v>
      </c>
      <c r="Q24" s="135">
        <f>+'SKIC cons-IS'!AD44</f>
        <v>402.43392574912173</v>
      </c>
      <c r="R24" s="135">
        <f>+'SKIC cons-IS'!AE44</f>
        <v>1084.4009299816905</v>
      </c>
      <c r="S24" s="135">
        <f>+'SKIC cons-IS'!AF44</f>
        <v>436.78287547391835</v>
      </c>
      <c r="T24" s="135">
        <f>+'SKIC cons-IS'!AG44</f>
        <v>927.33277536691878</v>
      </c>
      <c r="U24" s="135">
        <f>+'SKIC cons-IS'!AH44</f>
        <v>853.11615292155511</v>
      </c>
      <c r="V24" s="135">
        <f>+'SKIC cons-IS'!AI44</f>
        <v>1979.8363563607049</v>
      </c>
      <c r="W24" s="135">
        <f>+'SKIC cons-IS'!AJ44</f>
        <v>955.00654138635821</v>
      </c>
      <c r="X24" s="135">
        <f>+'SKIC cons-IS'!AK44</f>
        <v>973.99345861364179</v>
      </c>
      <c r="Y24" s="135">
        <f>+'SKIC cons-IS'!AL44</f>
        <v>234.99341736719089</v>
      </c>
      <c r="Z24" s="135">
        <f>+'SKIC cons-IS'!AM44</f>
        <v>1890.0065826328091</v>
      </c>
      <c r="AA24" s="135">
        <f>+'SKIC cons-IS'!AN44</f>
        <v>523</v>
      </c>
      <c r="AB24" s="135">
        <f>+'SKIC cons-IS'!AO44</f>
        <v>74</v>
      </c>
      <c r="AC24" s="135">
        <f>+'SKIC cons-IS'!AP44</f>
        <v>-21</v>
      </c>
      <c r="AD24" s="135">
        <f>+'SKIC cons-IS'!AQ44</f>
        <v>228</v>
      </c>
      <c r="AE24" s="135">
        <f>+'SKIC cons-IS'!AR44</f>
        <v>28</v>
      </c>
      <c r="AF24" s="135">
        <f>+'SKIC cons-IS'!AS44</f>
        <v>2659</v>
      </c>
      <c r="AG24" s="135">
        <f>+'SKIC cons-IS'!AT44</f>
        <v>17</v>
      </c>
      <c r="AH24" s="135">
        <f>+'SKIC cons-IS'!AU44</f>
        <v>-73</v>
      </c>
      <c r="AI24" s="135">
        <f>+'SKIC cons-IS'!AV44</f>
        <v>-45</v>
      </c>
      <c r="AJ24" s="135">
        <f>+'SKIC cons-IS'!AW44</f>
        <v>-6</v>
      </c>
    </row>
    <row r="25" spans="2:36">
      <c r="B25" s="106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</row>
    <row r="26" spans="2:36" s="100" customFormat="1">
      <c r="B26" s="110" t="s">
        <v>271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</row>
    <row r="27" spans="2:36">
      <c r="B27" s="108" t="s">
        <v>272</v>
      </c>
      <c r="C27" s="112" t="e">
        <f>+C23/C26</f>
        <v>#DIV/0!</v>
      </c>
      <c r="D27" s="112" t="e">
        <f t="shared" ref="D27:U27" si="19">+D23/D26</f>
        <v>#DIV/0!</v>
      </c>
      <c r="E27" s="112" t="e">
        <f t="shared" si="19"/>
        <v>#DIV/0!</v>
      </c>
      <c r="F27" s="112" t="e">
        <f t="shared" si="19"/>
        <v>#DIV/0!</v>
      </c>
      <c r="G27" s="112" t="e">
        <f t="shared" si="19"/>
        <v>#DIV/0!</v>
      </c>
      <c r="H27" s="112" t="e">
        <f t="shared" si="19"/>
        <v>#DIV/0!</v>
      </c>
      <c r="I27" s="112" t="e">
        <f>+I23/I26</f>
        <v>#DIV/0!</v>
      </c>
      <c r="J27" s="112" t="e">
        <f t="shared" si="19"/>
        <v>#DIV/0!</v>
      </c>
      <c r="K27" s="112" t="e">
        <f t="shared" si="19"/>
        <v>#DIV/0!</v>
      </c>
      <c r="L27" s="112" t="e">
        <f t="shared" si="19"/>
        <v>#DIV/0!</v>
      </c>
      <c r="M27" s="112" t="e">
        <f t="shared" si="19"/>
        <v>#DIV/0!</v>
      </c>
      <c r="N27" s="112" t="e">
        <f t="shared" si="19"/>
        <v>#DIV/0!</v>
      </c>
      <c r="O27" s="112" t="e">
        <f t="shared" si="19"/>
        <v>#DIV/0!</v>
      </c>
      <c r="P27" s="112" t="e">
        <f t="shared" si="19"/>
        <v>#DIV/0!</v>
      </c>
      <c r="Q27" s="112" t="e">
        <f t="shared" si="19"/>
        <v>#DIV/0!</v>
      </c>
      <c r="R27" s="112" t="e">
        <f t="shared" si="19"/>
        <v>#DIV/0!</v>
      </c>
      <c r="S27" s="112" t="e">
        <f t="shared" si="19"/>
        <v>#DIV/0!</v>
      </c>
      <c r="T27" s="112" t="e">
        <f t="shared" si="19"/>
        <v>#DIV/0!</v>
      </c>
      <c r="U27" s="112" t="e">
        <f t="shared" si="19"/>
        <v>#DIV/0!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</row>
    <row r="28" spans="2:36">
      <c r="B28" s="106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</row>
    <row r="29" spans="2:36">
      <c r="B29" s="113" t="s">
        <v>273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2:36">
      <c r="B30" s="105" t="s">
        <v>255</v>
      </c>
      <c r="C30" s="114"/>
      <c r="D30" s="114"/>
      <c r="E30" s="114"/>
      <c r="F30" s="114"/>
      <c r="G30" s="115">
        <f>+(G6-C6)/ABS(C6)</f>
        <v>3.5584099838074139E-2</v>
      </c>
      <c r="H30" s="115">
        <f t="shared" ref="H30:AJ30" si="20">+(H6-D6)/ABS(D6)</f>
        <v>-0.17646914929087623</v>
      </c>
      <c r="I30" s="115">
        <f t="shared" si="20"/>
        <v>-0.24922830540481292</v>
      </c>
      <c r="J30" s="115">
        <f t="shared" si="20"/>
        <v>0.21383222353329184</v>
      </c>
      <c r="K30" s="115">
        <f t="shared" si="20"/>
        <v>-0.20400309915928475</v>
      </c>
      <c r="L30" s="115">
        <f t="shared" si="20"/>
        <v>0.4272945813469825</v>
      </c>
      <c r="M30" s="115">
        <f t="shared" si="20"/>
        <v>0.22673849760603107</v>
      </c>
      <c r="N30" s="115">
        <f t="shared" si="20"/>
        <v>0.16494685654102281</v>
      </c>
      <c r="O30" s="115">
        <f t="shared" si="20"/>
        <v>5.3465474071786027E-2</v>
      </c>
      <c r="P30" s="115">
        <f t="shared" si="20"/>
        <v>-0.29483823812978183</v>
      </c>
      <c r="Q30" s="115">
        <f t="shared" si="20"/>
        <v>-0.11659799182732933</v>
      </c>
      <c r="R30" s="115">
        <f t="shared" si="20"/>
        <v>0.16936867529229391</v>
      </c>
      <c r="S30" s="115">
        <f t="shared" si="20"/>
        <v>-7.6676371090209375E-2</v>
      </c>
      <c r="T30" s="115">
        <f t="shared" si="20"/>
        <v>0.77661341607155254</v>
      </c>
      <c r="U30" s="115">
        <f t="shared" si="20"/>
        <v>0.92198592363205223</v>
      </c>
      <c r="V30" s="115">
        <f t="shared" si="20"/>
        <v>7.7088278529716558E-2</v>
      </c>
      <c r="W30" s="115">
        <f t="shared" si="20"/>
        <v>0.3427960105605497</v>
      </c>
      <c r="X30" s="115">
        <f t="shared" si="20"/>
        <v>-0.12292774201782859</v>
      </c>
      <c r="Y30" s="115">
        <f t="shared" si="20"/>
        <v>-0.11035159487537896</v>
      </c>
      <c r="Z30" s="115">
        <f t="shared" si="20"/>
        <v>-5.4379711564235565E-2</v>
      </c>
      <c r="AA30" s="115">
        <f t="shared" si="20"/>
        <v>0.16951860534928334</v>
      </c>
      <c r="AB30" s="115">
        <f t="shared" si="20"/>
        <v>0.43590963071490718</v>
      </c>
      <c r="AC30" s="115">
        <f t="shared" si="20"/>
        <v>0.13707326640720796</v>
      </c>
      <c r="AD30" s="115">
        <f t="shared" si="20"/>
        <v>7.9862107854603598E-2</v>
      </c>
      <c r="AE30" s="115">
        <f t="shared" si="20"/>
        <v>0.13455368665421802</v>
      </c>
      <c r="AF30" s="115">
        <f t="shared" si="20"/>
        <v>-0.40210875476367491</v>
      </c>
      <c r="AG30" s="115">
        <f t="shared" si="20"/>
        <v>-0.40081120943952803</v>
      </c>
      <c r="AH30" s="115">
        <f t="shared" si="20"/>
        <v>-0.6029421259392802</v>
      </c>
      <c r="AI30" s="115">
        <f t="shared" si="20"/>
        <v>-0.22337734961808778</v>
      </c>
      <c r="AJ30" s="115">
        <f t="shared" si="20"/>
        <v>-5.8183114635779444E-2</v>
      </c>
    </row>
    <row r="31" spans="2:36">
      <c r="B31" s="106" t="s">
        <v>260</v>
      </c>
      <c r="C31" s="102"/>
      <c r="D31" s="102"/>
      <c r="E31" s="102"/>
      <c r="F31" s="102"/>
      <c r="G31" s="116">
        <f>+(G11-C11)/ABS(C11)</f>
        <v>-23.901582285614147</v>
      </c>
      <c r="H31" s="116">
        <f t="shared" ref="H31:AJ31" si="21">+(H11-D11)/ABS(D11)</f>
        <v>0.6939506563643556</v>
      </c>
      <c r="I31" s="116">
        <f t="shared" si="21"/>
        <v>-1.7987362735328329</v>
      </c>
      <c r="J31" s="116">
        <f t="shared" si="21"/>
        <v>8.9813560551471439E-2</v>
      </c>
      <c r="K31" s="116">
        <f t="shared" si="21"/>
        <v>1.0742415890133712</v>
      </c>
      <c r="L31" s="116">
        <f t="shared" si="21"/>
        <v>1.6110694263042626</v>
      </c>
      <c r="M31" s="116">
        <f t="shared" si="21"/>
        <v>1.6005472954534294</v>
      </c>
      <c r="N31" s="116">
        <f t="shared" si="21"/>
        <v>-1.1453167903467394</v>
      </c>
      <c r="O31" s="116">
        <f t="shared" si="21"/>
        <v>-21.510339394330227</v>
      </c>
      <c r="P31" s="116">
        <f t="shared" si="21"/>
        <v>-0.33225280572053112</v>
      </c>
      <c r="Q31" s="116">
        <f t="shared" si="21"/>
        <v>-1.3452534632340394</v>
      </c>
      <c r="R31" s="116">
        <f t="shared" si="21"/>
        <v>9.101947024839065</v>
      </c>
      <c r="S31" s="116">
        <f t="shared" si="21"/>
        <v>1.3572176499144062</v>
      </c>
      <c r="T31" s="116">
        <f t="shared" si="21"/>
        <v>-1.2516392725530172</v>
      </c>
      <c r="U31" s="116">
        <f t="shared" si="21"/>
        <v>7.5181643699556462</v>
      </c>
      <c r="V31" s="116">
        <f t="shared" si="21"/>
        <v>-7.570572749611737E-2</v>
      </c>
      <c r="W31" s="116">
        <f t="shared" si="21"/>
        <v>0.96339161046042132</v>
      </c>
      <c r="X31" s="116">
        <f t="shared" si="21"/>
        <v>3.4710152529556328</v>
      </c>
      <c r="Y31" s="116">
        <f t="shared" si="21"/>
        <v>-0.80222583981804185</v>
      </c>
      <c r="Z31" s="116">
        <f t="shared" si="21"/>
        <v>0.34202475136873867</v>
      </c>
      <c r="AA31" s="116">
        <f t="shared" si="21"/>
        <v>0.916750345244291</v>
      </c>
      <c r="AB31" s="116">
        <f t="shared" si="21"/>
        <v>8.5511613807238813</v>
      </c>
      <c r="AC31" s="116">
        <f t="shared" si="21"/>
        <v>7.5810152952323975</v>
      </c>
      <c r="AD31" s="116">
        <f t="shared" si="21"/>
        <v>-4.0643607525149754</v>
      </c>
      <c r="AE31" s="116">
        <f t="shared" si="21"/>
        <v>-0.91718988630578657</v>
      </c>
      <c r="AF31" s="116">
        <f t="shared" si="21"/>
        <v>-1.0138343448768297</v>
      </c>
      <c r="AG31" s="116">
        <f t="shared" si="21"/>
        <v>-1.5279943302622254</v>
      </c>
      <c r="AH31" s="116">
        <f t="shared" si="21"/>
        <v>0.24903895076035953</v>
      </c>
      <c r="AI31" s="116">
        <f t="shared" si="21"/>
        <v>-11.495901639344263</v>
      </c>
      <c r="AJ31" s="116">
        <f t="shared" si="21"/>
        <v>15.283870967741935</v>
      </c>
    </row>
    <row r="32" spans="2:36">
      <c r="B32" s="106" t="s">
        <v>120</v>
      </c>
      <c r="C32" s="102"/>
      <c r="D32" s="102"/>
      <c r="E32" s="102"/>
      <c r="F32" s="102"/>
      <c r="G32" s="116">
        <f>+(G13-C13)/ABS(C13)</f>
        <v>-2.0656050776936135</v>
      </c>
      <c r="H32" s="116">
        <f t="shared" ref="H32:AJ32" si="22">+(H13-D13)/ABS(D13)</f>
        <v>0.77618465468312348</v>
      </c>
      <c r="I32" s="116">
        <f t="shared" si="22"/>
        <v>-1.279690306838529</v>
      </c>
      <c r="J32" s="116">
        <f t="shared" si="22"/>
        <v>6.7259356290603492E-2</v>
      </c>
      <c r="K32" s="116">
        <f t="shared" si="22"/>
        <v>1.9902203964735024</v>
      </c>
      <c r="L32" s="116">
        <f t="shared" si="22"/>
        <v>3.017248215210123</v>
      </c>
      <c r="M32" s="116">
        <f t="shared" si="22"/>
        <v>3.8369992778951159</v>
      </c>
      <c r="N32" s="116">
        <f t="shared" si="22"/>
        <v>-1.0008341057412791</v>
      </c>
      <c r="O32" s="116">
        <f t="shared" si="22"/>
        <v>-2.6568397763697882</v>
      </c>
      <c r="P32" s="116">
        <f t="shared" si="22"/>
        <v>-6.9381655358831798E-2</v>
      </c>
      <c r="Q32" s="116">
        <f t="shared" si="22"/>
        <v>-0.55748402077686576</v>
      </c>
      <c r="R32" s="116">
        <f t="shared" si="22"/>
        <v>1448.2342120857238</v>
      </c>
      <c r="S32" s="116">
        <f t="shared" si="22"/>
        <v>2.2790502614974781</v>
      </c>
      <c r="T32" s="116">
        <f t="shared" si="22"/>
        <v>-0.18781211666635281</v>
      </c>
      <c r="U32" s="116">
        <f t="shared" si="22"/>
        <v>2.3101048693376738</v>
      </c>
      <c r="V32" s="116">
        <f t="shared" si="22"/>
        <v>1.2762427878531549E-2</v>
      </c>
      <c r="W32" s="116">
        <f t="shared" si="22"/>
        <v>0.30514252755714422</v>
      </c>
      <c r="X32" s="116">
        <f t="shared" si="22"/>
        <v>-0.13645369721528147</v>
      </c>
      <c r="Y32" s="116">
        <f t="shared" si="22"/>
        <v>-0.6334289354952003</v>
      </c>
      <c r="Z32" s="116">
        <f t="shared" si="22"/>
        <v>0.13453614427531477</v>
      </c>
      <c r="AA32" s="116">
        <f t="shared" si="22"/>
        <v>0.67618845312083475</v>
      </c>
      <c r="AB32" s="116">
        <f t="shared" si="22"/>
        <v>2.8835435721963472</v>
      </c>
      <c r="AC32" s="116">
        <f t="shared" si="22"/>
        <v>2.6681608356545232</v>
      </c>
      <c r="AD32" s="116">
        <f t="shared" si="22"/>
        <v>-3.6858234925041913</v>
      </c>
      <c r="AE32" s="116">
        <f t="shared" si="22"/>
        <v>-0.74773039889958737</v>
      </c>
      <c r="AF32" s="116">
        <f t="shared" si="22"/>
        <v>-0.84867449625609559</v>
      </c>
      <c r="AG32" s="116">
        <f t="shared" si="22"/>
        <v>-1.2217959999687771</v>
      </c>
      <c r="AH32" s="116">
        <f t="shared" si="22"/>
        <v>0.27659920224553108</v>
      </c>
      <c r="AI32" s="116">
        <f t="shared" si="22"/>
        <v>-3.1859323882224646</v>
      </c>
      <c r="AJ32" s="116">
        <f t="shared" si="22"/>
        <v>0.83263151556458115</v>
      </c>
    </row>
    <row r="33" spans="2:36">
      <c r="B33" s="108" t="s">
        <v>269</v>
      </c>
      <c r="C33" s="109"/>
      <c r="D33" s="109"/>
      <c r="E33" s="109"/>
      <c r="F33" s="109"/>
      <c r="G33" s="117">
        <f>+(G23-C23)/ABS(C23)</f>
        <v>-56.724327645725261</v>
      </c>
      <c r="H33" s="117">
        <f t="shared" ref="H33:AJ33" si="23">+(H23-D23)/ABS(D23)</f>
        <v>0.45184055505474813</v>
      </c>
      <c r="I33" s="117">
        <f t="shared" si="23"/>
        <v>-2.0410319654351321</v>
      </c>
      <c r="J33" s="117">
        <f t="shared" si="23"/>
        <v>-5.4415939251257733E-2</v>
      </c>
      <c r="K33" s="117">
        <f t="shared" si="23"/>
        <v>1.4098223387528228</v>
      </c>
      <c r="L33" s="117">
        <f t="shared" si="23"/>
        <v>1.5303765030926122</v>
      </c>
      <c r="M33" s="117">
        <f t="shared" si="23"/>
        <v>1.335852836947405</v>
      </c>
      <c r="N33" s="117">
        <f t="shared" si="23"/>
        <v>-1.0385406166764439</v>
      </c>
      <c r="O33" s="117">
        <f t="shared" si="23"/>
        <v>-3.2554155640643856</v>
      </c>
      <c r="P33" s="117">
        <f t="shared" si="23"/>
        <v>-1.4861807507805842</v>
      </c>
      <c r="Q33" s="117">
        <f t="shared" si="23"/>
        <v>-1.3366572443436009</v>
      </c>
      <c r="R33" s="117">
        <f t="shared" si="23"/>
        <v>23.294697056330371</v>
      </c>
      <c r="S33" s="117">
        <f t="shared" si="23"/>
        <v>1.0063439628723949</v>
      </c>
      <c r="T33" s="117">
        <f t="shared" si="23"/>
        <v>-0.82731510906697814</v>
      </c>
      <c r="U33" s="117">
        <f t="shared" si="23"/>
        <v>1.9824979386398562</v>
      </c>
      <c r="V33" s="117">
        <f t="shared" si="23"/>
        <v>-0.69525853453183351</v>
      </c>
      <c r="W33" s="117">
        <f t="shared" si="23"/>
        <v>45.984825073472479</v>
      </c>
      <c r="X33" s="117">
        <f t="shared" si="23"/>
        <v>-0.31584107811119494</v>
      </c>
      <c r="Y33" s="117">
        <f t="shared" si="23"/>
        <v>-7.0998483930289904</v>
      </c>
      <c r="Z33" s="117">
        <f t="shared" si="23"/>
        <v>3.1893458819739449</v>
      </c>
      <c r="AA33" s="117">
        <f t="shared" si="23"/>
        <v>1.0537405161992204</v>
      </c>
      <c r="AB33" s="117">
        <f t="shared" si="23"/>
        <v>0.48442791725950374</v>
      </c>
      <c r="AC33" s="117">
        <f t="shared" si="23"/>
        <v>7.4208050762632469E-2</v>
      </c>
      <c r="AD33" s="117">
        <f t="shared" si="23"/>
        <v>-8.372631152038883</v>
      </c>
      <c r="AE33" s="117">
        <f t="shared" si="23"/>
        <v>-4.127526467757459</v>
      </c>
      <c r="AF33" s="117">
        <f t="shared" si="23"/>
        <v>-6.300066979236437</v>
      </c>
      <c r="AG33" s="117">
        <f t="shared" si="23"/>
        <v>-1.8410642806687074</v>
      </c>
      <c r="AH33" s="117">
        <f t="shared" si="23"/>
        <v>0.27947953013877419</v>
      </c>
      <c r="AI33" s="117">
        <f t="shared" si="23"/>
        <v>-0.67333435913217421</v>
      </c>
      <c r="AJ33" s="117">
        <f t="shared" si="23"/>
        <v>0.96917148362235073</v>
      </c>
    </row>
    <row r="34" spans="2:36">
      <c r="B34" s="106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</row>
    <row r="35" spans="2:36">
      <c r="B35" s="113" t="s">
        <v>274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2:36">
      <c r="B36" s="105" t="s">
        <v>275</v>
      </c>
      <c r="C36" s="118">
        <f>C8/C$6*100</f>
        <v>6.6479814368482808</v>
      </c>
      <c r="D36" s="118">
        <f t="shared" ref="D36:AE36" si="24">D8/D$6*100</f>
        <v>-8.6995809364142271</v>
      </c>
      <c r="E36" s="118">
        <f t="shared" si="24"/>
        <v>12.083252672227522</v>
      </c>
      <c r="F36" s="118">
        <f t="shared" si="24"/>
        <v>20.743600942145981</v>
      </c>
      <c r="G36" s="118">
        <f t="shared" si="24"/>
        <v>3.9133451391665699</v>
      </c>
      <c r="H36" s="118">
        <f t="shared" si="24"/>
        <v>7.5531659680589796</v>
      </c>
      <c r="I36" s="118">
        <f t="shared" si="24"/>
        <v>8.1423990247017723</v>
      </c>
      <c r="J36" s="118">
        <f t="shared" si="24"/>
        <v>18.601695549711021</v>
      </c>
      <c r="K36" s="118">
        <f t="shared" si="24"/>
        <v>15.482915226817354</v>
      </c>
      <c r="L36" s="118">
        <f t="shared" si="24"/>
        <v>12.135818366973318</v>
      </c>
      <c r="M36" s="118">
        <f t="shared" si="24"/>
        <v>11.372086011314906</v>
      </c>
      <c r="N36" s="118">
        <f t="shared" si="24"/>
        <v>5.1485799868198674</v>
      </c>
      <c r="O36" s="118">
        <f t="shared" si="24"/>
        <v>0.77480920202209935</v>
      </c>
      <c r="P36" s="118">
        <f t="shared" si="24"/>
        <v>9.0846498411943557</v>
      </c>
      <c r="Q36" s="118">
        <f t="shared" si="24"/>
        <v>1.5526803345595119</v>
      </c>
      <c r="R36" s="118">
        <f t="shared" si="24"/>
        <v>16.905522413846075</v>
      </c>
      <c r="S36" s="118">
        <f t="shared" si="24"/>
        <v>16.526002056086412</v>
      </c>
      <c r="T36" s="118">
        <f t="shared" si="24"/>
        <v>6.1629741790250767</v>
      </c>
      <c r="U36" s="118">
        <f t="shared" si="24"/>
        <v>8.7836486043623303</v>
      </c>
      <c r="V36" s="118">
        <f t="shared" si="24"/>
        <v>5.7137809636596373</v>
      </c>
      <c r="W36" s="118">
        <f t="shared" si="24"/>
        <v>13.600138422357212</v>
      </c>
      <c r="X36" s="118">
        <f t="shared" si="24"/>
        <v>8.5624513489505478</v>
      </c>
      <c r="Y36" s="118">
        <f t="shared" si="24"/>
        <v>-3.123314504906654</v>
      </c>
      <c r="Z36" s="118">
        <f t="shared" si="24"/>
        <v>19.455931763194663</v>
      </c>
      <c r="AA36" s="118">
        <f t="shared" si="24"/>
        <v>16.479816586519398</v>
      </c>
      <c r="AB36" s="118">
        <f t="shared" si="24"/>
        <v>11.857586266058719</v>
      </c>
      <c r="AC36" s="118">
        <f t="shared" si="24"/>
        <v>10.618956899377254</v>
      </c>
      <c r="AD36" s="118">
        <f t="shared" si="24"/>
        <v>-29.901515264389051</v>
      </c>
      <c r="AE36" s="118">
        <f t="shared" si="24"/>
        <v>6.1499942808484676</v>
      </c>
      <c r="AF36" s="118">
        <f t="shared" ref="AF36:AI36" si="25">AF8/AF$6*100</f>
        <v>6.4635344655170917</v>
      </c>
      <c r="AG36" s="118">
        <f t="shared" si="25"/>
        <v>1.7452991452991455</v>
      </c>
      <c r="AH36" s="118">
        <f t="shared" si="25"/>
        <v>-53.440986641316854</v>
      </c>
      <c r="AI36" s="118">
        <f t="shared" si="25"/>
        <v>-1.6151995679709361</v>
      </c>
      <c r="AJ36" s="118">
        <f t="shared" ref="AJ36" si="26">AJ8/AJ$6*100</f>
        <v>5.4465044133397349</v>
      </c>
    </row>
    <row r="37" spans="2:36">
      <c r="B37" s="106" t="s">
        <v>276</v>
      </c>
      <c r="C37" s="119">
        <f>C36-C38</f>
        <v>6.4197487819431798</v>
      </c>
      <c r="D37" s="119">
        <f t="shared" ref="D37:AE37" si="27">D36-D38</f>
        <v>5.8662339074350598</v>
      </c>
      <c r="E37" s="119">
        <f t="shared" si="27"/>
        <v>7.7155205412748975</v>
      </c>
      <c r="F37" s="119">
        <f t="shared" si="27"/>
        <v>7.6398987197130204</v>
      </c>
      <c r="G37" s="119">
        <f t="shared" si="27"/>
        <v>8.9606309437580371</v>
      </c>
      <c r="H37" s="119">
        <f t="shared" si="27"/>
        <v>12.966269883522305</v>
      </c>
      <c r="I37" s="119">
        <f t="shared" si="27"/>
        <v>12.789172619366649</v>
      </c>
      <c r="J37" s="119">
        <f t="shared" si="27"/>
        <v>6.8368139634674669</v>
      </c>
      <c r="K37" s="119">
        <f t="shared" si="27"/>
        <v>15.012161486517948</v>
      </c>
      <c r="L37" s="119">
        <f t="shared" si="27"/>
        <v>9.818299371682329</v>
      </c>
      <c r="M37" s="119">
        <f t="shared" si="27"/>
        <v>9.0972676043714156</v>
      </c>
      <c r="N37" s="119">
        <f t="shared" si="27"/>
        <v>6.6161446412270593</v>
      </c>
      <c r="O37" s="119">
        <f t="shared" si="27"/>
        <v>9.9401014895539337</v>
      </c>
      <c r="P37" s="119">
        <f t="shared" si="27"/>
        <v>6.8900940804131228</v>
      </c>
      <c r="Q37" s="119">
        <f t="shared" si="27"/>
        <v>2.4417307622921456</v>
      </c>
      <c r="R37" s="119">
        <f t="shared" si="27"/>
        <v>6.7375306275420019</v>
      </c>
      <c r="S37" s="119">
        <f t="shared" si="27"/>
        <v>12.980111894479137</v>
      </c>
      <c r="T37" s="119">
        <f t="shared" si="27"/>
        <v>6.4738107460713437</v>
      </c>
      <c r="U37" s="119">
        <f t="shared" si="27"/>
        <v>5.7685501325745223</v>
      </c>
      <c r="V37" s="119">
        <f t="shared" si="27"/>
        <v>-3.0117959071391507</v>
      </c>
      <c r="W37" s="119">
        <f t="shared" si="27"/>
        <v>8.4154559090336871</v>
      </c>
      <c r="X37" s="119">
        <f t="shared" si="27"/>
        <v>7.6867174611694278</v>
      </c>
      <c r="Y37" s="119">
        <f t="shared" si="27"/>
        <v>-3.7935889242040268</v>
      </c>
      <c r="Z37" s="119">
        <f t="shared" si="27"/>
        <v>7.0725890263832252</v>
      </c>
      <c r="AA37" s="119">
        <f t="shared" si="27"/>
        <v>7.9825238098671267</v>
      </c>
      <c r="AB37" s="119">
        <f t="shared" si="27"/>
        <v>6.0325151683728384</v>
      </c>
      <c r="AC37" s="119">
        <f t="shared" si="27"/>
        <v>5.5606768272697487</v>
      </c>
      <c r="AD37" s="119">
        <f t="shared" si="27"/>
        <v>5.2391098132117584</v>
      </c>
      <c r="AE37" s="119">
        <f t="shared" si="27"/>
        <v>5.529784070256599</v>
      </c>
      <c r="AF37" s="119">
        <f t="shared" ref="AF37:AI37" si="28">AF36-AF38</f>
        <v>6.5983182462456194</v>
      </c>
      <c r="AG37" s="119">
        <f t="shared" si="28"/>
        <v>6.2025641025641027</v>
      </c>
      <c r="AH37" s="119">
        <f t="shared" si="28"/>
        <v>13.02096362635713</v>
      </c>
      <c r="AI37" s="119">
        <f t="shared" si="28"/>
        <v>6.766818858723223</v>
      </c>
      <c r="AJ37" s="119">
        <f t="shared" ref="AJ37" si="29">AJ36-AJ38</f>
        <v>3.4023340842781695</v>
      </c>
    </row>
    <row r="38" spans="2:36">
      <c r="B38" s="106" t="s">
        <v>277</v>
      </c>
      <c r="C38" s="119">
        <f>C11/C6*100</f>
        <v>0.22823265490510086</v>
      </c>
      <c r="D38" s="119">
        <f t="shared" ref="D38:AE38" si="30">D11/D6*100</f>
        <v>-14.565814843849287</v>
      </c>
      <c r="E38" s="119">
        <f t="shared" si="30"/>
        <v>4.367732130952624</v>
      </c>
      <c r="F38" s="119">
        <f t="shared" si="30"/>
        <v>13.103702222432961</v>
      </c>
      <c r="G38" s="119">
        <f t="shared" si="30"/>
        <v>-5.0472858045914677</v>
      </c>
      <c r="H38" s="119">
        <f t="shared" si="30"/>
        <v>-5.4131039154633251</v>
      </c>
      <c r="I38" s="119">
        <f t="shared" si="30"/>
        <v>-4.6467735946648778</v>
      </c>
      <c r="J38" s="119">
        <f t="shared" si="30"/>
        <v>11.764881586243554</v>
      </c>
      <c r="K38" s="119">
        <f t="shared" si="30"/>
        <v>0.47075374029940603</v>
      </c>
      <c r="L38" s="119">
        <f t="shared" si="30"/>
        <v>2.3175189952909889</v>
      </c>
      <c r="M38" s="119">
        <f t="shared" si="30"/>
        <v>2.2748184069434907</v>
      </c>
      <c r="N38" s="119">
        <f t="shared" si="30"/>
        <v>-1.4675646544071921</v>
      </c>
      <c r="O38" s="119">
        <f t="shared" si="30"/>
        <v>-9.1652922875318339</v>
      </c>
      <c r="P38" s="119">
        <f t="shared" si="30"/>
        <v>2.1945557607812329</v>
      </c>
      <c r="Q38" s="119">
        <f t="shared" si="30"/>
        <v>-0.88905042773263365</v>
      </c>
      <c r="R38" s="119">
        <f t="shared" si="30"/>
        <v>10.167991786304073</v>
      </c>
      <c r="S38" s="119">
        <f t="shared" si="30"/>
        <v>3.5458901616072755</v>
      </c>
      <c r="T38" s="119">
        <f t="shared" si="30"/>
        <v>-0.31083656704626705</v>
      </c>
      <c r="U38" s="119">
        <f t="shared" si="30"/>
        <v>3.015098471787808</v>
      </c>
      <c r="V38" s="119">
        <f t="shared" si="30"/>
        <v>8.725576870798788</v>
      </c>
      <c r="W38" s="119">
        <f t="shared" si="30"/>
        <v>5.1846825133235246</v>
      </c>
      <c r="X38" s="119">
        <f t="shared" si="30"/>
        <v>0.87573388778111971</v>
      </c>
      <c r="Y38" s="119">
        <f t="shared" si="30"/>
        <v>0.67027441929737275</v>
      </c>
      <c r="Z38" s="119">
        <f t="shared" si="30"/>
        <v>12.383342736811437</v>
      </c>
      <c r="AA38" s="119">
        <f t="shared" si="30"/>
        <v>8.4972927766522712</v>
      </c>
      <c r="AB38" s="119">
        <f t="shared" si="30"/>
        <v>5.825071097685881</v>
      </c>
      <c r="AC38" s="119">
        <f t="shared" si="30"/>
        <v>5.0582800721075056</v>
      </c>
      <c r="AD38" s="119">
        <f t="shared" si="30"/>
        <v>-35.140625077600809</v>
      </c>
      <c r="AE38" s="119">
        <f t="shared" si="30"/>
        <v>0.62021021059186865</v>
      </c>
      <c r="AF38" s="119">
        <f t="shared" ref="AF38:AI38" si="31">AF11/AF6*100</f>
        <v>-0.13478378072852806</v>
      </c>
      <c r="AG38" s="119">
        <f t="shared" si="31"/>
        <v>-4.4572649572649574</v>
      </c>
      <c r="AH38" s="119">
        <f t="shared" si="31"/>
        <v>-66.461950267673984</v>
      </c>
      <c r="AI38" s="119">
        <f t="shared" si="31"/>
        <v>-8.3820184266941595</v>
      </c>
      <c r="AJ38" s="119">
        <f t="shared" ref="AJ38" si="32">AJ11/AJ6*100</f>
        <v>2.0441703290615654</v>
      </c>
    </row>
    <row r="39" spans="2:36">
      <c r="B39" s="106" t="s">
        <v>278</v>
      </c>
      <c r="C39" s="119">
        <f>C40-C38</f>
        <v>2.4700638996279634</v>
      </c>
      <c r="D39" s="119">
        <f t="shared" ref="D39:AE39" si="33">D40-D38</f>
        <v>2.535940721413624</v>
      </c>
      <c r="E39" s="119">
        <f t="shared" si="33"/>
        <v>2.1545838467739538</v>
      </c>
      <c r="F39" s="119">
        <f t="shared" si="33"/>
        <v>2.273950581705229</v>
      </c>
      <c r="G39" s="119">
        <f t="shared" si="33"/>
        <v>2.270767209835904</v>
      </c>
      <c r="H39" s="119">
        <f t="shared" si="33"/>
        <v>2.1436812477963287</v>
      </c>
      <c r="I39" s="119">
        <f t="shared" si="33"/>
        <v>2.2169689413450633</v>
      </c>
      <c r="J39" s="119">
        <f t="shared" si="33"/>
        <v>1.755886370659173</v>
      </c>
      <c r="K39" s="119">
        <f t="shared" si="33"/>
        <v>2.9832362699771222</v>
      </c>
      <c r="L39" s="119">
        <f t="shared" si="33"/>
        <v>2.3032769688432255</v>
      </c>
      <c r="M39" s="119">
        <f t="shared" si="33"/>
        <v>3.3444346452325209</v>
      </c>
      <c r="N39" s="119">
        <f t="shared" si="33"/>
        <v>1.4578837405388623</v>
      </c>
      <c r="O39" s="119">
        <f t="shared" si="33"/>
        <v>3.73302309878376</v>
      </c>
      <c r="P39" s="119">
        <f t="shared" si="33"/>
        <v>3.9036159263253705</v>
      </c>
      <c r="Q39" s="119">
        <f t="shared" si="33"/>
        <v>3.7038609487431522</v>
      </c>
      <c r="R39" s="119">
        <f t="shared" si="33"/>
        <v>1.8133020951999921</v>
      </c>
      <c r="S39" s="119">
        <f t="shared" si="33"/>
        <v>3.9792560697275596</v>
      </c>
      <c r="T39" s="119">
        <f t="shared" si="33"/>
        <v>3.0986468525883262</v>
      </c>
      <c r="U39" s="119">
        <f t="shared" si="33"/>
        <v>1.832657121683205</v>
      </c>
      <c r="V39" s="119">
        <f t="shared" si="33"/>
        <v>2.5401703501458996</v>
      </c>
      <c r="W39" s="119">
        <f t="shared" si="33"/>
        <v>2.1294503075667697</v>
      </c>
      <c r="X39" s="119">
        <f t="shared" si="33"/>
        <v>1.8690835922331579</v>
      </c>
      <c r="Y39" s="119">
        <f t="shared" si="33"/>
        <v>1.3271966244559623</v>
      </c>
      <c r="Z39" s="119">
        <f t="shared" si="33"/>
        <v>1.1330734936120734</v>
      </c>
      <c r="AA39" s="119">
        <f t="shared" si="33"/>
        <v>1.9855374433141328</v>
      </c>
      <c r="AB39" s="119">
        <f t="shared" si="33"/>
        <v>1.5985285866859256</v>
      </c>
      <c r="AC39" s="119">
        <f t="shared" si="33"/>
        <v>1.3854956013819351</v>
      </c>
      <c r="AD39" s="119">
        <f t="shared" si="33"/>
        <v>1.5227140664809227</v>
      </c>
      <c r="AE39" s="119">
        <f t="shared" si="33"/>
        <v>1.7106617693783921</v>
      </c>
      <c r="AF39" s="119">
        <f t="shared" ref="AF39:AI39" si="34">AF40-AF38</f>
        <v>2.0136872950066489</v>
      </c>
      <c r="AG39" s="119">
        <f t="shared" si="34"/>
        <v>2.0720339723207726</v>
      </c>
      <c r="AH39" s="119">
        <f t="shared" si="34"/>
        <v>5.2133887026567294</v>
      </c>
      <c r="AI39" s="119">
        <f t="shared" si="34"/>
        <v>1.8213952574991401</v>
      </c>
      <c r="AJ39" s="119">
        <f t="shared" ref="AJ39" si="35">AJ40-AJ38</f>
        <v>1.6118883469723846</v>
      </c>
    </row>
    <row r="40" spans="2:36">
      <c r="B40" s="106" t="s">
        <v>279</v>
      </c>
      <c r="C40" s="119">
        <f>C13/C6*100</f>
        <v>2.6982965545330644</v>
      </c>
      <c r="D40" s="119">
        <f t="shared" ref="D40:AE40" si="36">D13/D6*100</f>
        <v>-12.029874122435663</v>
      </c>
      <c r="E40" s="119">
        <f t="shared" si="36"/>
        <v>6.5223159777265778</v>
      </c>
      <c r="F40" s="119">
        <f t="shared" si="36"/>
        <v>15.37765280413819</v>
      </c>
      <c r="G40" s="119">
        <f t="shared" si="36"/>
        <v>-2.7765185947555637</v>
      </c>
      <c r="H40" s="119">
        <f t="shared" si="36"/>
        <v>-3.2694226676669964</v>
      </c>
      <c r="I40" s="119">
        <f t="shared" si="36"/>
        <v>-2.4298046533198145</v>
      </c>
      <c r="J40" s="119">
        <f t="shared" si="36"/>
        <v>13.520767956902727</v>
      </c>
      <c r="K40" s="119">
        <f t="shared" si="36"/>
        <v>3.4539900102765282</v>
      </c>
      <c r="L40" s="119">
        <f t="shared" si="36"/>
        <v>4.6207959641342145</v>
      </c>
      <c r="M40" s="119">
        <f t="shared" si="36"/>
        <v>5.6192530521760116</v>
      </c>
      <c r="N40" s="119">
        <f t="shared" si="36"/>
        <v>-9.6809138683298275E-3</v>
      </c>
      <c r="O40" s="119">
        <f t="shared" si="36"/>
        <v>-5.4322691887480739</v>
      </c>
      <c r="P40" s="119">
        <f t="shared" si="36"/>
        <v>6.0981716871066034</v>
      </c>
      <c r="Q40" s="119">
        <f t="shared" si="36"/>
        <v>2.8148105210105188</v>
      </c>
      <c r="R40" s="119">
        <f t="shared" si="36"/>
        <v>11.981293881504065</v>
      </c>
      <c r="S40" s="119">
        <f t="shared" si="36"/>
        <v>7.5251462313348352</v>
      </c>
      <c r="T40" s="119">
        <f t="shared" si="36"/>
        <v>2.7878102855420592</v>
      </c>
      <c r="U40" s="119">
        <f t="shared" si="36"/>
        <v>4.847755593471013</v>
      </c>
      <c r="V40" s="119">
        <f t="shared" si="36"/>
        <v>11.265747220944688</v>
      </c>
      <c r="W40" s="119">
        <f t="shared" si="36"/>
        <v>7.3141328208902943</v>
      </c>
      <c r="X40" s="119">
        <f t="shared" si="36"/>
        <v>2.7448174800142775</v>
      </c>
      <c r="Y40" s="119">
        <f t="shared" si="36"/>
        <v>1.997471043753335</v>
      </c>
      <c r="Z40" s="119">
        <f t="shared" si="36"/>
        <v>13.516416230423511</v>
      </c>
      <c r="AA40" s="119">
        <f t="shared" si="36"/>
        <v>10.482830219966404</v>
      </c>
      <c r="AB40" s="119">
        <f t="shared" si="36"/>
        <v>7.4235996843718066</v>
      </c>
      <c r="AC40" s="119">
        <f t="shared" si="36"/>
        <v>6.4437756734894407</v>
      </c>
      <c r="AD40" s="119">
        <f t="shared" si="36"/>
        <v>-33.617911011119887</v>
      </c>
      <c r="AE40" s="119">
        <f t="shared" si="36"/>
        <v>2.3308719799702606</v>
      </c>
      <c r="AF40" s="119">
        <f t="shared" ref="AF40:AI40" si="37">AF13/AF6*100</f>
        <v>1.878903514278121</v>
      </c>
      <c r="AG40" s="119">
        <f t="shared" si="37"/>
        <v>-2.3852309849441848</v>
      </c>
      <c r="AH40" s="119">
        <f t="shared" si="37"/>
        <v>-61.248561565017255</v>
      </c>
      <c r="AI40" s="119">
        <f t="shared" si="37"/>
        <v>-6.5606231691950194</v>
      </c>
      <c r="AJ40" s="119">
        <f t="shared" ref="AJ40" si="38">AJ13/AJ6*100</f>
        <v>3.65605867603395</v>
      </c>
    </row>
    <row r="41" spans="2:36">
      <c r="B41" s="106" t="s">
        <v>280</v>
      </c>
      <c r="C41" s="119">
        <f>C22/C6*100</f>
        <v>-0.19024977227108655</v>
      </c>
      <c r="D41" s="119">
        <f t="shared" ref="D41:AE41" si="39">D22/D6*100</f>
        <v>-9.2496066856786463</v>
      </c>
      <c r="E41" s="119">
        <f t="shared" si="39"/>
        <v>5.0407782428135501</v>
      </c>
      <c r="F41" s="119">
        <f t="shared" si="39"/>
        <v>8.7026512726915293</v>
      </c>
      <c r="G41" s="119">
        <f t="shared" si="39"/>
        <v>-3.1570321550580593</v>
      </c>
      <c r="H41" s="119">
        <f t="shared" si="39"/>
        <v>-5.6107631860047951</v>
      </c>
      <c r="I41" s="119">
        <f t="shared" si="39"/>
        <v>-7.2964208304657108</v>
      </c>
      <c r="J41" s="119">
        <f t="shared" si="39"/>
        <v>6.8876532784786528</v>
      </c>
      <c r="K41" s="119">
        <f t="shared" si="39"/>
        <v>1.6661689912724091</v>
      </c>
      <c r="L41" s="119">
        <f t="shared" si="39"/>
        <v>2.0560637172378731</v>
      </c>
      <c r="M41" s="119">
        <f t="shared" si="39"/>
        <v>2.3182437199900847</v>
      </c>
      <c r="N41" s="119">
        <f t="shared" si="39"/>
        <v>-9.4773514433564909E-2</v>
      </c>
      <c r="O41" s="119">
        <f t="shared" si="39"/>
        <v>-3.4125254613148868</v>
      </c>
      <c r="P41" s="119">
        <f t="shared" si="39"/>
        <v>-0.98579569974819659</v>
      </c>
      <c r="Q41" s="119">
        <f t="shared" si="39"/>
        <v>-0.36146276479473799</v>
      </c>
      <c r="R41" s="119">
        <f t="shared" si="39"/>
        <v>4.9498809467329226</v>
      </c>
      <c r="S41" s="119">
        <f t="shared" si="39"/>
        <v>0.51891712198607887</v>
      </c>
      <c r="T41" s="119">
        <f t="shared" si="39"/>
        <v>-0.83378653306985606</v>
      </c>
      <c r="U41" s="119">
        <f t="shared" si="39"/>
        <v>0.83158399073233491</v>
      </c>
      <c r="V41" s="119">
        <f t="shared" si="39"/>
        <v>2.2369442018221841</v>
      </c>
      <c r="W41" s="119">
        <f t="shared" si="39"/>
        <v>1.6583861031027978</v>
      </c>
      <c r="X41" s="119">
        <f t="shared" si="39"/>
        <v>-1.4347217920549751</v>
      </c>
      <c r="Y41" s="119">
        <f t="shared" si="39"/>
        <v>-2.534533864532035</v>
      </c>
      <c r="Z41" s="119">
        <f t="shared" si="39"/>
        <v>6.4756171157476423</v>
      </c>
      <c r="AA41" s="119">
        <f t="shared" si="39"/>
        <v>1.8752298075744578</v>
      </c>
      <c r="AB41" s="119">
        <f t="shared" si="39"/>
        <v>-0.73775222131526819</v>
      </c>
      <c r="AC41" s="119">
        <f t="shared" si="39"/>
        <v>-2.185758767617175</v>
      </c>
      <c r="AD41" s="119">
        <f t="shared" si="39"/>
        <v>-37.177863531842405</v>
      </c>
      <c r="AE41" s="119">
        <f t="shared" si="39"/>
        <v>-4.1120699515778503</v>
      </c>
      <c r="AF41" s="119">
        <f t="shared" ref="AF41:AI41" si="40">AF22/AF6*100</f>
        <v>-7.1652796980843316</v>
      </c>
      <c r="AG41" s="119">
        <f t="shared" si="40"/>
        <v>-10.298290598290597</v>
      </c>
      <c r="AH41" s="119">
        <f t="shared" si="40"/>
        <v>-67.761545004252767</v>
      </c>
      <c r="AI41" s="119">
        <f t="shared" si="40"/>
        <v>-8.9351465462221995</v>
      </c>
      <c r="AJ41" s="119">
        <f t="shared" ref="AJ41" si="41">AJ22/AJ6*100</f>
        <v>-0.31576614839162392</v>
      </c>
    </row>
    <row r="42" spans="2:36">
      <c r="B42" s="108" t="s">
        <v>281</v>
      </c>
      <c r="C42" s="120">
        <f>C23/C6*100</f>
        <v>5.9829726543883306E-2</v>
      </c>
      <c r="D42" s="120">
        <f t="shared" ref="D42:AE42" si="42">D23/D6*100</f>
        <v>-8.2154316548443802</v>
      </c>
      <c r="E42" s="120">
        <f t="shared" si="42"/>
        <v>5.2682971630305708</v>
      </c>
      <c r="F42" s="120">
        <f t="shared" si="42"/>
        <v>8.8682339010031459</v>
      </c>
      <c r="G42" s="120">
        <f t="shared" si="42"/>
        <v>-3.2194114272387968</v>
      </c>
      <c r="H42" s="120">
        <f t="shared" si="42"/>
        <v>-5.468363998783289</v>
      </c>
      <c r="I42" s="120">
        <f t="shared" si="42"/>
        <v>-7.3051045871984384</v>
      </c>
      <c r="J42" s="120">
        <f t="shared" si="42"/>
        <v>6.9084181991566807</v>
      </c>
      <c r="K42" s="120">
        <f t="shared" si="42"/>
        <v>1.6575274591208307</v>
      </c>
      <c r="L42" s="120">
        <f t="shared" si="42"/>
        <v>2.0320204484873186</v>
      </c>
      <c r="M42" s="120">
        <f t="shared" si="42"/>
        <v>1.9999699239862148</v>
      </c>
      <c r="N42" s="120">
        <f t="shared" si="42"/>
        <v>-0.22855523078952736</v>
      </c>
      <c r="O42" s="120">
        <f t="shared" si="42"/>
        <v>-3.548681301073632</v>
      </c>
      <c r="P42" s="120">
        <f t="shared" si="42"/>
        <v>-1.400996594918724</v>
      </c>
      <c r="Q42" s="120">
        <f t="shared" si="42"/>
        <v>-0.76217209962202703</v>
      </c>
      <c r="R42" s="120">
        <f t="shared" si="42"/>
        <v>4.357539019777918</v>
      </c>
      <c r="S42" s="120">
        <f t="shared" si="42"/>
        <v>2.438224444288881E-2</v>
      </c>
      <c r="T42" s="120">
        <f t="shared" si="42"/>
        <v>-1.4409787872182021</v>
      </c>
      <c r="U42" s="120">
        <f t="shared" si="42"/>
        <v>0.38961394438953778</v>
      </c>
      <c r="V42" s="120">
        <f t="shared" si="42"/>
        <v>1.232882070292814</v>
      </c>
      <c r="W42" s="120">
        <f t="shared" si="42"/>
        <v>0.85314186297704953</v>
      </c>
      <c r="X42" s="120">
        <f t="shared" si="42"/>
        <v>-2.1618504788542792</v>
      </c>
      <c r="Y42" s="120">
        <f t="shared" si="42"/>
        <v>-2.6713766684640978</v>
      </c>
      <c r="Z42" s="120">
        <f t="shared" si="42"/>
        <v>5.4619909146456154</v>
      </c>
      <c r="AA42" s="120">
        <f t="shared" si="42"/>
        <v>1.498165144229036</v>
      </c>
      <c r="AB42" s="120">
        <f t="shared" si="42"/>
        <v>-0.77622555773340063</v>
      </c>
      <c r="AC42" s="120">
        <f t="shared" si="42"/>
        <v>-2.1750040970173714</v>
      </c>
      <c r="AD42" s="120">
        <f t="shared" si="42"/>
        <v>-37.291098628762711</v>
      </c>
      <c r="AE42" s="120">
        <f t="shared" si="42"/>
        <v>-4.1298628674554863</v>
      </c>
      <c r="AF42" s="120">
        <f t="shared" ref="AF42:AI42" si="43">AF23/AF6*100</f>
        <v>-9.4774737171627592</v>
      </c>
      <c r="AG42" s="120">
        <f t="shared" si="43"/>
        <v>-10.312820512820513</v>
      </c>
      <c r="AH42" s="120">
        <f t="shared" si="43"/>
        <v>-67.670235653174558</v>
      </c>
      <c r="AI42" s="120">
        <f t="shared" si="43"/>
        <v>-8.8983258873778777</v>
      </c>
      <c r="AJ42" s="120">
        <f t="shared" ref="AJ42" si="44">AJ23/AJ6*100</f>
        <v>-0.31022639140229713</v>
      </c>
    </row>
    <row r="43" spans="2:36">
      <c r="B43" s="106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>
      <c r="B44" s="103" t="s">
        <v>282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2:36">
      <c r="B45" s="121" t="s">
        <v>283</v>
      </c>
      <c r="C45" s="122"/>
      <c r="D45" s="122"/>
      <c r="E45" s="122"/>
      <c r="F45" s="122">
        <f>+'SKIC cons-BS'!Q5</f>
        <v>5611.7286808968283</v>
      </c>
      <c r="G45" s="122">
        <f>+'SKIC cons-BS'!R5</f>
        <v>5798.0382743436085</v>
      </c>
      <c r="H45" s="122">
        <f>+'SKIC cons-BS'!S5</f>
        <v>8320.9671227407434</v>
      </c>
      <c r="I45" s="122">
        <f>+'SKIC cons-BS'!T5</f>
        <v>7904.3078646921658</v>
      </c>
      <c r="J45" s="122">
        <f>+'SKIC cons-BS'!U5</f>
        <v>6273.2904414410523</v>
      </c>
      <c r="K45" s="122">
        <f>+'SKIC cons-BS'!V5</f>
        <v>15119.34033867331</v>
      </c>
      <c r="L45" s="122">
        <f>+'SKIC cons-BS'!W5</f>
        <v>20327.235514981963</v>
      </c>
      <c r="M45" s="122">
        <f>+'SKIC cons-BS'!X5</f>
        <v>11437.605910382994</v>
      </c>
      <c r="N45" s="122">
        <f>+'SKIC cons-BS'!Y5</f>
        <v>5706.7045970563877</v>
      </c>
      <c r="O45" s="122">
        <f>+'SKIC cons-BS'!Z5</f>
        <v>18661.570601974108</v>
      </c>
      <c r="P45" s="122">
        <f>+'SKIC cons-BS'!AA5</f>
        <v>4948.3141141945616</v>
      </c>
      <c r="Q45" s="122">
        <f>+'SKIC cons-BS'!AB5</f>
        <v>6800.1459113112987</v>
      </c>
      <c r="R45" s="122">
        <f>+'SKIC cons-BS'!AC5</f>
        <v>15561.625993389127</v>
      </c>
      <c r="S45" s="122">
        <f>+'SKIC cons-BS'!AD5</f>
        <v>4297.9953450998864</v>
      </c>
      <c r="T45" s="122">
        <f>+'SKIC cons-BS'!AE5</f>
        <v>11797.658568758932</v>
      </c>
      <c r="U45" s="122">
        <f>+'SKIC cons-BS'!AF5</f>
        <v>34862.624707476294</v>
      </c>
      <c r="V45" s="122">
        <f>+'SKIC cons-BS'!AG5</f>
        <v>34716.422592903902</v>
      </c>
      <c r="W45" s="122">
        <f>+'SKIC cons-BS'!AH5</f>
        <v>12768.23904160004</v>
      </c>
      <c r="X45" s="122">
        <f>+'SKIC cons-BS'!AI5</f>
        <v>11721.029310788774</v>
      </c>
      <c r="Y45" s="122">
        <f>+'SKIC cons-BS'!AJ5</f>
        <v>40315.060818128804</v>
      </c>
      <c r="Z45" s="122">
        <f>+'SKIC cons-BS'!AK5</f>
        <v>9272.5621012782467</v>
      </c>
      <c r="AA45" s="122">
        <f>+'SKIC cons-BS'!AL5</f>
        <v>16217.941321592592</v>
      </c>
      <c r="AB45" s="122">
        <f>+'SKIC cons-BS'!AM5</f>
        <v>24752.540977471748</v>
      </c>
      <c r="AC45" s="122">
        <f>+'SKIC cons-BS'!AN5</f>
        <v>16733.923626619027</v>
      </c>
      <c r="AD45" s="122">
        <f>+'SKIC cons-BS'!AO5</f>
        <v>18228.375820868296</v>
      </c>
      <c r="AE45" s="122">
        <f>+'SKIC cons-BS'!AP5</f>
        <v>12347.486528608244</v>
      </c>
      <c r="AF45" s="122">
        <f>+'SKIC cons-BS'!AQ5</f>
        <v>17356.84075650719</v>
      </c>
      <c r="AG45" s="122">
        <f>+'SKIC cons-BS'!AR5</f>
        <v>19370.171998930578</v>
      </c>
      <c r="AH45" s="122">
        <f>+'SKIC cons-BS'!AS5</f>
        <v>11049.620657126226</v>
      </c>
      <c r="AI45" s="122">
        <f>+'SKIC cons-BS'!AT5</f>
        <v>26400.281196554293</v>
      </c>
      <c r="AJ45" s="122">
        <f>+'SKIC cons-BS'!AU5</f>
        <v>5560.8986308414223</v>
      </c>
    </row>
    <row r="46" spans="2:36">
      <c r="B46" s="121" t="s">
        <v>284</v>
      </c>
      <c r="C46" s="122"/>
      <c r="D46" s="122"/>
      <c r="E46" s="122"/>
      <c r="F46" s="122">
        <f>+'SKIC cons-BS'!Q8+'SKIC cons-BS'!Q9</f>
        <v>93620.213004316844</v>
      </c>
      <c r="G46" s="122">
        <f>+'SKIC cons-BS'!R8+'SKIC cons-BS'!R9</f>
        <v>100079.49375889814</v>
      </c>
      <c r="H46" s="122">
        <f>+'SKIC cons-BS'!S8+'SKIC cons-BS'!S9</f>
        <v>101970.72833648132</v>
      </c>
      <c r="I46" s="122">
        <f>+'SKIC cons-BS'!T8+'SKIC cons-BS'!T9</f>
        <v>113470.14627055511</v>
      </c>
      <c r="J46" s="122">
        <f>+'SKIC cons-BS'!U8+'SKIC cons-BS'!U9</f>
        <v>99798.818313974407</v>
      </c>
      <c r="K46" s="122">
        <f>+'SKIC cons-BS'!V8+'SKIC cons-BS'!V9</f>
        <v>93223.413850529832</v>
      </c>
      <c r="L46" s="122">
        <f>+'SKIC cons-BS'!W8+'SKIC cons-BS'!W9</f>
        <v>93327.273798130031</v>
      </c>
      <c r="M46" s="122">
        <f>+'SKIC cons-BS'!X8+'SKIC cons-BS'!X9</f>
        <v>111769.52115461198</v>
      </c>
      <c r="N46" s="122">
        <f>+'SKIC cons-BS'!Y8+'SKIC cons-BS'!Y9</f>
        <v>100623.65440606886</v>
      </c>
      <c r="O46" s="122">
        <f>+'SKIC cons-BS'!Z8+'SKIC cons-BS'!Z9</f>
        <v>87527.928594063604</v>
      </c>
      <c r="P46" s="122">
        <f>+'SKIC cons-BS'!AA8+'SKIC cons-BS'!AA9</f>
        <v>72769.076872496124</v>
      </c>
      <c r="Q46" s="122">
        <f>+'SKIC cons-BS'!AB8+'SKIC cons-BS'!AB9</f>
        <v>50047.454164816343</v>
      </c>
      <c r="R46" s="122">
        <f>+'SKIC cons-BS'!AC8+'SKIC cons-BS'!AC9</f>
        <v>46643.524861101338</v>
      </c>
      <c r="S46" s="122">
        <f>+'SKIC cons-BS'!AD8+'SKIC cons-BS'!AD9</f>
        <v>81647.920534205186</v>
      </c>
      <c r="T46" s="122">
        <f>+'SKIC cons-BS'!AE8+'SKIC cons-BS'!AE9</f>
        <v>77712.745960206652</v>
      </c>
      <c r="U46" s="122">
        <f>+'SKIC cons-BS'!AF8+'SKIC cons-BS'!AF9</f>
        <v>87314.842960955793</v>
      </c>
      <c r="V46" s="122">
        <f>+'SKIC cons-BS'!AG8+'SKIC cons-BS'!AG9</f>
        <v>112565.91057074192</v>
      </c>
      <c r="W46" s="122">
        <f>+'SKIC cons-BS'!AH8+'SKIC cons-BS'!AH9</f>
        <v>136098.18015685678</v>
      </c>
      <c r="X46" s="122">
        <f>+'SKIC cons-BS'!AI8+'SKIC cons-BS'!AI9</f>
        <v>121747.42296798558</v>
      </c>
      <c r="Y46" s="122">
        <f>+'SKIC cons-BS'!AJ8+'SKIC cons-BS'!AJ9</f>
        <v>114091.15012913437</v>
      </c>
      <c r="Z46" s="122">
        <f>+'SKIC cons-BS'!AK8+'SKIC cons-BS'!AK9</f>
        <v>137926.48447175938</v>
      </c>
      <c r="AA46" s="122">
        <f>+'SKIC cons-BS'!AL8+'SKIC cons-BS'!AL9</f>
        <v>124516.58632861427</v>
      </c>
      <c r="AB46" s="122">
        <f>+'SKIC cons-BS'!AM8+'SKIC cons-BS'!AM9</f>
        <v>145148.38335453934</v>
      </c>
      <c r="AC46" s="122">
        <f>+'SKIC cons-BS'!AN8+'SKIC cons-BS'!AN9</f>
        <v>137377.77020991512</v>
      </c>
      <c r="AD46" s="122">
        <f>+'SKIC cons-BS'!AO8+'SKIC cons-BS'!AO9</f>
        <v>83834.112778183146</v>
      </c>
      <c r="AE46" s="122">
        <f>+'SKIC cons-BS'!AP8+'SKIC cons-BS'!AP9</f>
        <v>87917.035580772324</v>
      </c>
      <c r="AF46" s="122">
        <f>+'SKIC cons-BS'!AQ8+'SKIC cons-BS'!AQ9</f>
        <v>99713.047207573545</v>
      </c>
      <c r="AG46" s="122">
        <f>+'SKIC cons-BS'!AR8+'SKIC cons-BS'!AR9</f>
        <v>109596.03422154888</v>
      </c>
      <c r="AH46" s="122">
        <f>+'SKIC cons-BS'!AS8+'SKIC cons-BS'!AS9</f>
        <v>58795.35756578287</v>
      </c>
      <c r="AI46" s="122">
        <f>+'SKIC cons-BS'!AT8+'SKIC cons-BS'!AT9</f>
        <v>88361.440397872138</v>
      </c>
      <c r="AJ46" s="122">
        <f>+'SKIC cons-BS'!AU8+'SKIC cons-BS'!AU9</f>
        <v>98463.646589959506</v>
      </c>
    </row>
    <row r="47" spans="2:36">
      <c r="B47" s="121" t="s">
        <v>285</v>
      </c>
      <c r="C47" s="122"/>
      <c r="D47" s="122"/>
      <c r="E47" s="122"/>
      <c r="F47" s="122">
        <f>+'SKIC cons-BS'!Q10</f>
        <v>52044.166280789279</v>
      </c>
      <c r="G47" s="122">
        <f>+'SKIC cons-BS'!R10</f>
        <v>25963.121213124527</v>
      </c>
      <c r="H47" s="122">
        <f>+'SKIC cons-BS'!S10</f>
        <v>28588.475299826474</v>
      </c>
      <c r="I47" s="122">
        <f>+'SKIC cons-BS'!T10</f>
        <v>44317.024015020746</v>
      </c>
      <c r="J47" s="122">
        <f>+'SKIC cons-BS'!U10</f>
        <v>43782.618708349524</v>
      </c>
      <c r="K47" s="122">
        <f>+'SKIC cons-BS'!V10</f>
        <v>72177.010596436419</v>
      </c>
      <c r="L47" s="122">
        <f>+'SKIC cons-BS'!W10</f>
        <v>81251.284694102927</v>
      </c>
      <c r="M47" s="122">
        <f>+'SKIC cons-BS'!X10</f>
        <v>102575.29009489021</v>
      </c>
      <c r="N47" s="122">
        <f>+'SKIC cons-BS'!Y10</f>
        <v>99364.199855757674</v>
      </c>
      <c r="O47" s="122">
        <f>+'SKIC cons-BS'!Z10</f>
        <v>109742.69685339718</v>
      </c>
      <c r="P47" s="122">
        <f>+'SKIC cons-BS'!AA10</f>
        <v>106496.12410652314</v>
      </c>
      <c r="Q47" s="122">
        <f>+'SKIC cons-BS'!AB10</f>
        <v>97720.485948106332</v>
      </c>
      <c r="R47" s="122">
        <f>+'SKIC cons-BS'!AC10</f>
        <v>93382.969266474436</v>
      </c>
      <c r="S47" s="122">
        <f>+'SKIC cons-BS'!AD10</f>
        <v>111902.53110193677</v>
      </c>
      <c r="T47" s="122">
        <f>+'SKIC cons-BS'!AE10</f>
        <v>127700.80246235023</v>
      </c>
      <c r="U47" s="122">
        <f>+'SKIC cons-BS'!AF10</f>
        <v>85731.774849119349</v>
      </c>
      <c r="V47" s="122">
        <f>+'SKIC cons-BS'!AG10</f>
        <v>52568.483112147645</v>
      </c>
      <c r="W47" s="122">
        <f>+'SKIC cons-BS'!AH10</f>
        <v>100569.60836569456</v>
      </c>
      <c r="X47" s="122">
        <f>+'SKIC cons-BS'!AI10</f>
        <v>134667.29036134237</v>
      </c>
      <c r="Y47" s="122">
        <f>+'SKIC cons-BS'!AJ10</f>
        <v>172637.05011247189</v>
      </c>
      <c r="Z47" s="122">
        <f>+'SKIC cons-BS'!AK10</f>
        <v>203527.14813170378</v>
      </c>
      <c r="AA47" s="122">
        <f>+'SKIC cons-BS'!AL10</f>
        <v>274215.14150883717</v>
      </c>
      <c r="AB47" s="122">
        <f>+'SKIC cons-BS'!AM10</f>
        <v>315569.43342564179</v>
      </c>
      <c r="AC47" s="122">
        <f>+'SKIC cons-BS'!AN10</f>
        <v>331807.69316659222</v>
      </c>
      <c r="AD47" s="122">
        <f>+'SKIC cons-BS'!AO10</f>
        <v>291929.97309376142</v>
      </c>
      <c r="AE47" s="122">
        <f>+'SKIC cons-BS'!AP10</f>
        <v>196528.75798351856</v>
      </c>
      <c r="AF47" s="122">
        <f>+'SKIC cons-BS'!AQ10</f>
        <v>161976.0033462524</v>
      </c>
      <c r="AG47" s="122">
        <f>+'SKIC cons-BS'!AR10</f>
        <v>154611.98756795295</v>
      </c>
      <c r="AH47" s="122">
        <f>+'SKIC cons-BS'!AS10</f>
        <v>121268.48142424181</v>
      </c>
      <c r="AI47" s="122">
        <f>+'SKIC cons-BS'!AT10</f>
        <v>83768.51437984618</v>
      </c>
      <c r="AJ47" s="122">
        <f>+'SKIC cons-BS'!AU10</f>
        <v>34423.200702791888</v>
      </c>
    </row>
    <row r="48" spans="2:36">
      <c r="B48" s="121" t="s">
        <v>286</v>
      </c>
      <c r="C48" s="122"/>
      <c r="D48" s="122"/>
      <c r="E48" s="122"/>
      <c r="F48" s="122">
        <f>+F49-F45-F46-F47</f>
        <v>11479.842263282881</v>
      </c>
      <c r="G48" s="122">
        <f t="shared" ref="G48:AE48" si="45">+G49-G45-G46-G47</f>
        <v>11745.67261530309</v>
      </c>
      <c r="H48" s="122">
        <f t="shared" si="45"/>
        <v>4588.2280677507806</v>
      </c>
      <c r="I48" s="122">
        <f t="shared" si="45"/>
        <v>3768.2777626358948</v>
      </c>
      <c r="J48" s="122">
        <f t="shared" si="45"/>
        <v>3081.2441527412084</v>
      </c>
      <c r="K48" s="122">
        <f t="shared" si="45"/>
        <v>2895.5477281770873</v>
      </c>
      <c r="L48" s="122">
        <f t="shared" si="45"/>
        <v>4085.8691010822076</v>
      </c>
      <c r="M48" s="122">
        <f t="shared" si="45"/>
        <v>4845.9359250765556</v>
      </c>
      <c r="N48" s="122">
        <f t="shared" si="45"/>
        <v>7602.6818388225656</v>
      </c>
      <c r="O48" s="122">
        <f t="shared" si="45"/>
        <v>9942.4961562386161</v>
      </c>
      <c r="P48" s="122">
        <f t="shared" si="45"/>
        <v>6315.8067776384269</v>
      </c>
      <c r="Q48" s="122">
        <f t="shared" si="45"/>
        <v>5170.0589989215223</v>
      </c>
      <c r="R48" s="122">
        <f t="shared" si="45"/>
        <v>4054.6001828539302</v>
      </c>
      <c r="S48" s="122">
        <f t="shared" si="45"/>
        <v>4652.6336205702391</v>
      </c>
      <c r="T48" s="122">
        <f t="shared" si="45"/>
        <v>7244.0461141035776</v>
      </c>
      <c r="U48" s="122">
        <f t="shared" si="45"/>
        <v>3313.8921049390337</v>
      </c>
      <c r="V48" s="122">
        <f t="shared" si="45"/>
        <v>5176.9146077259356</v>
      </c>
      <c r="W48" s="122">
        <f t="shared" si="45"/>
        <v>9637.4463818878867</v>
      </c>
      <c r="X48" s="122">
        <f t="shared" si="45"/>
        <v>9228.7282207536045</v>
      </c>
      <c r="Y48" s="122">
        <f t="shared" si="45"/>
        <v>10334.76318420397</v>
      </c>
      <c r="Z48" s="122">
        <f t="shared" si="45"/>
        <v>10931.614983759093</v>
      </c>
      <c r="AA48" s="122">
        <f t="shared" si="45"/>
        <v>7287.4293088397244</v>
      </c>
      <c r="AB48" s="122">
        <f t="shared" si="45"/>
        <v>6966.5069979791879</v>
      </c>
      <c r="AC48" s="122">
        <f t="shared" si="45"/>
        <v>7199.1547565877554</v>
      </c>
      <c r="AD48" s="122">
        <f t="shared" si="45"/>
        <v>8819.8912349507445</v>
      </c>
      <c r="AE48" s="122">
        <f t="shared" si="45"/>
        <v>9755.4338857707044</v>
      </c>
      <c r="AF48" s="122">
        <f t="shared" ref="AF48:AI48" si="46">+AF49-AF45-AF46-AF47</f>
        <v>9354.5280301586317</v>
      </c>
      <c r="AG48" s="122">
        <f t="shared" si="46"/>
        <v>9536.8939934052178</v>
      </c>
      <c r="AH48" s="122">
        <f t="shared" si="46"/>
        <v>9292.2445456917485</v>
      </c>
      <c r="AI48" s="122">
        <f t="shared" si="46"/>
        <v>8237.5806603922101</v>
      </c>
      <c r="AJ48" s="122">
        <f t="shared" ref="AJ48" si="47">+AJ49-AJ45-AJ46-AJ47</f>
        <v>3203.538599987136</v>
      </c>
    </row>
    <row r="49" spans="2:36">
      <c r="B49" s="121" t="s">
        <v>287</v>
      </c>
      <c r="C49" s="122"/>
      <c r="D49" s="122"/>
      <c r="E49" s="122"/>
      <c r="F49" s="122">
        <f>+'SKIC cons-BS'!Q17</f>
        <v>162755.95022928584</v>
      </c>
      <c r="G49" s="122">
        <f>+'SKIC cons-BS'!R17</f>
        <v>143586.32586166938</v>
      </c>
      <c r="H49" s="122">
        <f>+'SKIC cons-BS'!S17</f>
        <v>143468.39882679933</v>
      </c>
      <c r="I49" s="122">
        <f>+'SKIC cons-BS'!T17</f>
        <v>169459.75591290393</v>
      </c>
      <c r="J49" s="122">
        <f>+'SKIC cons-BS'!U17</f>
        <v>152935.9716165062</v>
      </c>
      <c r="K49" s="122">
        <f>+'SKIC cons-BS'!V17</f>
        <v>183415.31251381664</v>
      </c>
      <c r="L49" s="122">
        <f>+'SKIC cons-BS'!W17</f>
        <v>198991.66310829713</v>
      </c>
      <c r="M49" s="122">
        <f>+'SKIC cons-BS'!X17</f>
        <v>230628.35308496174</v>
      </c>
      <c r="N49" s="122">
        <f>+'SKIC cons-BS'!Y17</f>
        <v>213297.24069770548</v>
      </c>
      <c r="O49" s="122">
        <f>+'SKIC cons-BS'!Z17</f>
        <v>225874.69220567352</v>
      </c>
      <c r="P49" s="122">
        <f>+'SKIC cons-BS'!AA17</f>
        <v>190529.32187085226</v>
      </c>
      <c r="Q49" s="122">
        <f>+'SKIC cons-BS'!AB17</f>
        <v>159738.14502315549</v>
      </c>
      <c r="R49" s="122">
        <f>+'SKIC cons-BS'!AC17</f>
        <v>159642.72030381882</v>
      </c>
      <c r="S49" s="122">
        <f>+'SKIC cons-BS'!AD17</f>
        <v>202501.08060181208</v>
      </c>
      <c r="T49" s="122">
        <f>+'SKIC cons-BS'!AE17</f>
        <v>224455.25310541937</v>
      </c>
      <c r="U49" s="122">
        <f>+'SKIC cons-BS'!AF17</f>
        <v>211223.13462249047</v>
      </c>
      <c r="V49" s="122">
        <f>+'SKIC cons-BS'!AG17</f>
        <v>205027.7308835194</v>
      </c>
      <c r="W49" s="122">
        <f>+'SKIC cons-BS'!AH17</f>
        <v>259073.47394603924</v>
      </c>
      <c r="X49" s="122">
        <f>+'SKIC cons-BS'!AI17</f>
        <v>277364.47086087032</v>
      </c>
      <c r="Y49" s="122">
        <f>+'SKIC cons-BS'!AJ17</f>
        <v>337378.02424393903</v>
      </c>
      <c r="Z49" s="122">
        <f>+'SKIC cons-BS'!AK17</f>
        <v>361657.80968850048</v>
      </c>
      <c r="AA49" s="122">
        <f>+'SKIC cons-BS'!AL17</f>
        <v>422237.09846788377</v>
      </c>
      <c r="AB49" s="122">
        <f>+'SKIC cons-BS'!AM17</f>
        <v>492436.86475563206</v>
      </c>
      <c r="AC49" s="122">
        <f>+'SKIC cons-BS'!AN17</f>
        <v>493118.54175971413</v>
      </c>
      <c r="AD49" s="122">
        <f>+'SKIC cons-BS'!AO17</f>
        <v>402812.3529277636</v>
      </c>
      <c r="AE49" s="122">
        <f>+'SKIC cons-BS'!AP17</f>
        <v>306548.71397866984</v>
      </c>
      <c r="AF49" s="122">
        <f>+'SKIC cons-BS'!AQ17</f>
        <v>288400.41934049176</v>
      </c>
      <c r="AG49" s="122">
        <f>+'SKIC cons-BS'!AR17</f>
        <v>293115.08778183762</v>
      </c>
      <c r="AH49" s="122">
        <f>+'SKIC cons-BS'!AS17</f>
        <v>200405.70419284265</v>
      </c>
      <c r="AI49" s="122">
        <f>+'SKIC cons-BS'!AT17</f>
        <v>206767.81663466481</v>
      </c>
      <c r="AJ49" s="122">
        <f>+'SKIC cons-BS'!AU17</f>
        <v>141651.28452357996</v>
      </c>
    </row>
    <row r="50" spans="2:36">
      <c r="B50" s="121" t="s">
        <v>288</v>
      </c>
      <c r="C50" s="122"/>
      <c r="D50" s="122"/>
      <c r="E50" s="122"/>
      <c r="F50" s="122">
        <f>+'SKIC cons-BS'!Q23</f>
        <v>9413.7571511792903</v>
      </c>
      <c r="G50" s="122">
        <f>+'SKIC cons-BS'!R23</f>
        <v>10543.537065854387</v>
      </c>
      <c r="H50" s="122">
        <f>+'SKIC cons-BS'!S23</f>
        <v>10499.256768170022</v>
      </c>
      <c r="I50" s="122">
        <f>+'SKIC cons-BS'!T23</f>
        <v>10999.831925138549</v>
      </c>
      <c r="J50" s="122">
        <f>+'SKIC cons-BS'!U23</f>
        <v>5549.6667962059391</v>
      </c>
      <c r="K50" s="122">
        <f>+'SKIC cons-BS'!V23</f>
        <v>6630.3553269568038</v>
      </c>
      <c r="L50" s="122">
        <f>+'SKIC cons-BS'!W23</f>
        <v>7958.3494073474194</v>
      </c>
      <c r="M50" s="122">
        <f>+'SKIC cons-BS'!X23</f>
        <v>7886.0040372969333</v>
      </c>
      <c r="N50" s="122">
        <f>+'SKIC cons-BS'!Y23</f>
        <v>9173.7973128188696</v>
      </c>
      <c r="O50" s="122">
        <f>+'SKIC cons-BS'!Z23</f>
        <v>9653.8373061981383</v>
      </c>
      <c r="P50" s="122">
        <f>+'SKIC cons-BS'!AA23</f>
        <v>10173.125677337652</v>
      </c>
      <c r="Q50" s="122">
        <f>+'SKIC cons-BS'!AB23</f>
        <v>11154.064581615175</v>
      </c>
      <c r="R50" s="122">
        <f>+'SKIC cons-BS'!AC23</f>
        <v>11410.739151839089</v>
      </c>
      <c r="S50" s="122">
        <f>+'SKIC cons-BS'!AD23</f>
        <v>11798.297359452494</v>
      </c>
      <c r="T50" s="122">
        <f>+'SKIC cons-BS'!AE23</f>
        <v>12715.623282400791</v>
      </c>
      <c r="U50" s="122">
        <f>+'SKIC cons-BS'!AF23</f>
        <v>7461.8869318881634</v>
      </c>
      <c r="V50" s="122">
        <f>+'SKIC cons-BS'!AG23</f>
        <v>7987.7564550308389</v>
      </c>
      <c r="W50" s="122">
        <f>+'SKIC cons-BS'!AH23</f>
        <v>8348.8553008959625</v>
      </c>
      <c r="X50" s="122">
        <f>+'SKIC cons-BS'!AI23</f>
        <v>7016.5361342374044</v>
      </c>
      <c r="Y50" s="122">
        <f>+'SKIC cons-BS'!AJ23</f>
        <v>7048.6253436640836</v>
      </c>
      <c r="Z50" s="122">
        <f>+'SKIC cons-BS'!AK23</f>
        <v>5686.7688640665529</v>
      </c>
      <c r="AA50" s="122">
        <f>+'SKIC cons-BS'!AL23</f>
        <v>5504.0206981186984</v>
      </c>
      <c r="AB50" s="122">
        <f>+'SKIC cons-BS'!AM23</f>
        <v>5769.392261058304</v>
      </c>
      <c r="AC50" s="122">
        <f>+'SKIC cons-BS'!AN23</f>
        <v>5169.9117909781153</v>
      </c>
      <c r="AD50" s="122">
        <f>+'SKIC cons-BS'!AO23</f>
        <v>3330.5864647938706</v>
      </c>
      <c r="AE50" s="122">
        <f>+'SKIC cons-BS'!AP23</f>
        <v>2918.5726945839401</v>
      </c>
      <c r="AF50" s="122">
        <f>+'SKIC cons-BS'!AQ23</f>
        <v>2065.9603532625961</v>
      </c>
      <c r="AG50" s="122">
        <f>+'SKIC cons-BS'!AR23</f>
        <v>2272.4879689867216</v>
      </c>
      <c r="AH50" s="122">
        <f>+'SKIC cons-BS'!AS23</f>
        <v>2416.9008289344279</v>
      </c>
      <c r="AI50" s="122">
        <f>+'SKIC cons-BS'!AT23</f>
        <v>2712.2310008708696</v>
      </c>
      <c r="AJ50" s="122">
        <f>+'SKIC cons-BS'!AU23</f>
        <v>3474.6255704827408</v>
      </c>
    </row>
    <row r="51" spans="2:36">
      <c r="B51" s="121" t="s">
        <v>289</v>
      </c>
      <c r="C51" s="122"/>
      <c r="D51" s="122"/>
      <c r="E51" s="122"/>
      <c r="F51" s="122">
        <f>+'SKIC cons-BS'!Q26</f>
        <v>43343.422408771119</v>
      </c>
      <c r="G51" s="122">
        <f>+'SKIC cons-BS'!R26</f>
        <v>50338.598814687284</v>
      </c>
      <c r="H51" s="122">
        <f>+'SKIC cons-BS'!S26</f>
        <v>51144.917922022076</v>
      </c>
      <c r="I51" s="122">
        <f>+'SKIC cons-BS'!T26</f>
        <v>54822.517488870719</v>
      </c>
      <c r="J51" s="122">
        <f>+'SKIC cons-BS'!U26</f>
        <v>52459.544885357747</v>
      </c>
      <c r="K51" s="122">
        <f>+'SKIC cons-BS'!V26</f>
        <v>64782.207124224427</v>
      </c>
      <c r="L51" s="122">
        <f>+'SKIC cons-BS'!W26</f>
        <v>71411.579179857174</v>
      </c>
      <c r="M51" s="122">
        <f>+'SKIC cons-BS'!X26</f>
        <v>73857.428489034748</v>
      </c>
      <c r="N51" s="122">
        <f>+'SKIC cons-BS'!Y26</f>
        <v>58185.209819162861</v>
      </c>
      <c r="O51" s="122">
        <f>+'SKIC cons-BS'!Z26</f>
        <v>48409.955048531156</v>
      </c>
      <c r="P51" s="122">
        <f>+'SKIC cons-BS'!AA26</f>
        <v>46458.755768785843</v>
      </c>
      <c r="Q51" s="122">
        <f>+'SKIC cons-BS'!AB26</f>
        <v>45152.680327348855</v>
      </c>
      <c r="R51" s="122">
        <f>+'SKIC cons-BS'!AC26</f>
        <v>46051.49166608059</v>
      </c>
      <c r="S51" s="122">
        <f>+'SKIC cons-BS'!AD26</f>
        <v>42599.801889667782</v>
      </c>
      <c r="T51" s="122">
        <f>+'SKIC cons-BS'!AE26</f>
        <v>43776.449653732001</v>
      </c>
      <c r="U51" s="122">
        <f>+'SKIC cons-BS'!AF26</f>
        <v>38964.575686660923</v>
      </c>
      <c r="V51" s="122">
        <f>+'SKIC cons-BS'!AG26</f>
        <v>37543.436053463396</v>
      </c>
      <c r="W51" s="122">
        <f>+'SKIC cons-BS'!AH26</f>
        <v>36682.20513210995</v>
      </c>
      <c r="X51" s="122">
        <f>+'SKIC cons-BS'!AI26</f>
        <v>31624.738219895287</v>
      </c>
      <c r="Y51" s="122">
        <f>+'SKIC cons-BS'!AJ26</f>
        <v>29878.481421311339</v>
      </c>
      <c r="Z51" s="122">
        <f>+'SKIC cons-BS'!AK26</f>
        <v>32026.180683756687</v>
      </c>
      <c r="AA51" s="122">
        <f>+'SKIC cons-BS'!AL26</f>
        <v>36894.940600447873</v>
      </c>
      <c r="AB51" s="122">
        <f>+'SKIC cons-BS'!AM26</f>
        <v>35867.492453159692</v>
      </c>
      <c r="AC51" s="122">
        <f>+'SKIC cons-BS'!AN26</f>
        <v>33372.454220634208</v>
      </c>
      <c r="AD51" s="122">
        <f>+'SKIC cons-BS'!AO26</f>
        <v>33605.131566946373</v>
      </c>
      <c r="AE51" s="122">
        <f>+'SKIC cons-BS'!AP26</f>
        <v>29533.2216234937</v>
      </c>
      <c r="AF51" s="122">
        <f>+'SKIC cons-BS'!AQ26</f>
        <v>28252.193066056716</v>
      </c>
      <c r="AG51" s="122">
        <f>+'SKIC cons-BS'!AR26</f>
        <v>28114.704571785049</v>
      </c>
      <c r="AH51" s="122">
        <f>+'SKIC cons-BS'!AS26</f>
        <v>26307.327940910822</v>
      </c>
      <c r="AI51" s="122">
        <f>+'SKIC cons-BS'!AT26</f>
        <v>29224.362323858688</v>
      </c>
      <c r="AJ51" s="122">
        <f>+'SKIC cons-BS'!AU26</f>
        <v>20423.954918471856</v>
      </c>
    </row>
    <row r="52" spans="2:36">
      <c r="B52" s="121" t="s">
        <v>290</v>
      </c>
      <c r="C52" s="122"/>
      <c r="D52" s="122"/>
      <c r="E52" s="122"/>
      <c r="F52" s="122">
        <f>+'SKIC cons-BS'!Q24</f>
        <v>473.99883489924866</v>
      </c>
      <c r="G52" s="122">
        <f>+'SKIC cons-BS'!R24</f>
        <v>689.80895937489663</v>
      </c>
      <c r="H52" s="122">
        <f>+'SKIC cons-BS'!S24</f>
        <v>755.38919856881796</v>
      </c>
      <c r="I52" s="122">
        <f>+'SKIC cons-BS'!T24</f>
        <v>761.54871142606225</v>
      </c>
      <c r="J52" s="122">
        <f>+'SKIC cons-BS'!U24</f>
        <v>478.52670667990844</v>
      </c>
      <c r="K52" s="122">
        <f>+'SKIC cons-BS'!V24</f>
        <v>535.64470251868011</v>
      </c>
      <c r="L52" s="122">
        <f>+'SKIC cons-BS'!W24</f>
        <v>517.03452845468598</v>
      </c>
      <c r="M52" s="122">
        <f>+'SKIC cons-BS'!X24</f>
        <v>1404.5495118166461</v>
      </c>
      <c r="N52" s="122">
        <f>+'SKIC cons-BS'!Y24</f>
        <v>2493.4837193151161</v>
      </c>
      <c r="O52" s="122">
        <f>+'SKIC cons-BS'!Z24</f>
        <v>2472.7744328251351</v>
      </c>
      <c r="P52" s="122">
        <f>+'SKIC cons-BS'!AA24</f>
        <v>3245.7728042083218</v>
      </c>
      <c r="Q52" s="122">
        <f>+'SKIC cons-BS'!AB24</f>
        <v>18370.838038444461</v>
      </c>
      <c r="R52" s="122">
        <f>+'SKIC cons-BS'!AC24</f>
        <v>20715.908291722342</v>
      </c>
      <c r="S52" s="122">
        <f>+'SKIC cons-BS'!AD24</f>
        <v>19523.654096589176</v>
      </c>
      <c r="T52" s="122">
        <f>+'SKIC cons-BS'!AE24</f>
        <v>21277.298834780697</v>
      </c>
      <c r="U52" s="122">
        <f>+'SKIC cons-BS'!AF24</f>
        <v>19314.256681857372</v>
      </c>
      <c r="V52" s="122">
        <f>+'SKIC cons-BS'!AG24</f>
        <v>17311.960600930517</v>
      </c>
      <c r="W52" s="122">
        <f>+'SKIC cons-BS'!AH24</f>
        <v>20102.110459656335</v>
      </c>
      <c r="X52" s="122">
        <f>+'SKIC cons-BS'!AI24</f>
        <v>18057.820144193629</v>
      </c>
      <c r="Y52" s="122">
        <f>+'SKIC cons-BS'!AJ24</f>
        <v>17519.777347329833</v>
      </c>
      <c r="Z52" s="122">
        <f>+'SKIC cons-BS'!AK24</f>
        <v>18800.663659944385</v>
      </c>
      <c r="AA52" s="122">
        <f>+'SKIC cons-BS'!AL24</f>
        <v>17327.80202679622</v>
      </c>
      <c r="AB52" s="122">
        <f>+'SKIC cons-BS'!AM24</f>
        <v>18490.44607439563</v>
      </c>
      <c r="AC52" s="122">
        <f>+'SKIC cons-BS'!AN24</f>
        <v>17497.631755247879</v>
      </c>
      <c r="AD52" s="122">
        <f>+'SKIC cons-BS'!AO24</f>
        <v>18555.881749361546</v>
      </c>
      <c r="AE52" s="122">
        <f>+'SKIC cons-BS'!AP24</f>
        <v>17608.831528659175</v>
      </c>
      <c r="AF52" s="122">
        <f>+'SKIC cons-BS'!AQ24</f>
        <v>16406.519897494545</v>
      </c>
      <c r="AG52" s="122">
        <f>+'SKIC cons-BS'!AR24</f>
        <v>16933.857276535069</v>
      </c>
      <c r="AH52" s="122">
        <f>+'SKIC cons-BS'!AS24</f>
        <v>4231.896915079381</v>
      </c>
      <c r="AI52" s="122">
        <f>+'SKIC cons-BS'!AT24</f>
        <v>4546.5558668303484</v>
      </c>
      <c r="AJ52" s="122">
        <f>+'SKIC cons-BS'!AU24</f>
        <v>4676.7607293608453</v>
      </c>
    </row>
    <row r="53" spans="2:36">
      <c r="B53" s="121" t="s">
        <v>291</v>
      </c>
      <c r="C53" s="122"/>
      <c r="D53" s="122"/>
      <c r="E53" s="122"/>
      <c r="F53" s="122">
        <f>+'SKIC cons-BS'!Q25</f>
        <v>7646.0319357103381</v>
      </c>
      <c r="G53" s="122">
        <f>+'SKIC cons-BS'!R25</f>
        <v>8473.9744396252045</v>
      </c>
      <c r="H53" s="122">
        <f>+'SKIC cons-BS'!S25</f>
        <v>7860.4275118625328</v>
      </c>
      <c r="I53" s="122">
        <f>+'SKIC cons-BS'!T25</f>
        <v>7750.8085763604986</v>
      </c>
      <c r="J53" s="122">
        <f>+'SKIC cons-BS'!U25</f>
        <v>7367.6022280754787</v>
      </c>
      <c r="K53" s="122">
        <f>+'SKIC cons-BS'!V25</f>
        <v>7543.9391036505385</v>
      </c>
      <c r="L53" s="122">
        <f>+'SKIC cons-BS'!W25</f>
        <v>7537.0521975999418</v>
      </c>
      <c r="M53" s="122">
        <f>+'SKIC cons-BS'!X25</f>
        <v>7029.2758956894295</v>
      </c>
      <c r="N53" s="122">
        <f>+'SKIC cons-BS'!Y25</f>
        <v>6836.5373828031088</v>
      </c>
      <c r="O53" s="122">
        <f>+'SKIC cons-BS'!Z25</f>
        <v>6007.7567691278482</v>
      </c>
      <c r="P53" s="122">
        <f>+'SKIC cons-BS'!AA25</f>
        <v>6233.0759957624541</v>
      </c>
      <c r="Q53" s="122">
        <f>+'SKIC cons-BS'!AB25</f>
        <v>17423.999238723594</v>
      </c>
      <c r="R53" s="122">
        <f>+'SKIC cons-BS'!AC25</f>
        <v>19081.814473591672</v>
      </c>
      <c r="S53" s="122">
        <f>+'SKIC cons-BS'!AD25</f>
        <v>17941.001911833973</v>
      </c>
      <c r="T53" s="122">
        <f>+'SKIC cons-BS'!AE25</f>
        <v>19370.442178740243</v>
      </c>
      <c r="U53" s="122">
        <f>+'SKIC cons-BS'!AF25</f>
        <v>17663.373568173422</v>
      </c>
      <c r="V53" s="122">
        <f>+'SKIC cons-BS'!AG25</f>
        <v>17105.257550107141</v>
      </c>
      <c r="W53" s="122">
        <f>+'SKIC cons-BS'!AH25</f>
        <v>19494.578542602605</v>
      </c>
      <c r="X53" s="122">
        <f>+'SKIC cons-BS'!AI25</f>
        <v>17317.482404943781</v>
      </c>
      <c r="Y53" s="122">
        <f>+'SKIC cons-BS'!AJ25</f>
        <v>16807.583520786469</v>
      </c>
      <c r="Z53" s="122">
        <f>+'SKIC cons-BS'!AK25</f>
        <v>17620.600331829974</v>
      </c>
      <c r="AA53" s="122">
        <f>+'SKIC cons-BS'!AL25</f>
        <v>18603.991599296569</v>
      </c>
      <c r="AB53" s="122">
        <f>+'SKIC cons-BS'!AM25</f>
        <v>19226.60354763865</v>
      </c>
      <c r="AC53" s="122">
        <f>+'SKIC cons-BS'!AN25</f>
        <v>17986.836757481018</v>
      </c>
      <c r="AD53" s="122">
        <f>+'SKIC cons-BS'!AO25</f>
        <v>18515.272710689529</v>
      </c>
      <c r="AE53" s="122">
        <f>+'SKIC cons-BS'!AP25</f>
        <v>17508.071630114799</v>
      </c>
      <c r="AF53" s="122">
        <f>+'SKIC cons-BS'!AQ25</f>
        <v>16443.22489781223</v>
      </c>
      <c r="AG53" s="122">
        <f>+'SKIC cons-BS'!AR25</f>
        <v>16993.272658408343</v>
      </c>
      <c r="AH53" s="122">
        <f>+'SKIC cons-BS'!AS25</f>
        <v>5136.9738875619696</v>
      </c>
      <c r="AI53" s="122">
        <f>+'SKIC cons-BS'!AT25</f>
        <v>5370.8426453460916</v>
      </c>
      <c r="AJ53" s="122">
        <f>+'SKIC cons-BS'!AU25</f>
        <v>5483.90756572604</v>
      </c>
    </row>
    <row r="54" spans="2:36">
      <c r="B54" s="121" t="s">
        <v>292</v>
      </c>
      <c r="C54" s="122"/>
      <c r="D54" s="122"/>
      <c r="E54" s="122"/>
      <c r="F54" s="122">
        <f t="shared" ref="F54:AE54" si="48">+F55-F50-F51-F52-F53</f>
        <v>18938.820260803324</v>
      </c>
      <c r="G54" s="122">
        <f t="shared" si="48"/>
        <v>24444.935933516543</v>
      </c>
      <c r="H54" s="122">
        <f t="shared" si="48"/>
        <v>24077.108766757276</v>
      </c>
      <c r="I54" s="122">
        <f t="shared" si="48"/>
        <v>26149.910662911483</v>
      </c>
      <c r="J54" s="122">
        <f t="shared" si="48"/>
        <v>35541.081221123539</v>
      </c>
      <c r="K54" s="122">
        <f t="shared" si="48"/>
        <v>49180.849778196978</v>
      </c>
      <c r="L54" s="122">
        <f t="shared" si="48"/>
        <v>55383.698741073422</v>
      </c>
      <c r="M54" s="122">
        <f t="shared" si="48"/>
        <v>58835.412861674522</v>
      </c>
      <c r="N54" s="122">
        <f t="shared" si="48"/>
        <v>86611.335042872</v>
      </c>
      <c r="O54" s="122">
        <f t="shared" si="48"/>
        <v>84057.145875145245</v>
      </c>
      <c r="P54" s="122">
        <f t="shared" si="48"/>
        <v>85906.526795173108</v>
      </c>
      <c r="Q54" s="122">
        <f t="shared" si="48"/>
        <v>77394.885491340479</v>
      </c>
      <c r="R54" s="122">
        <f t="shared" si="48"/>
        <v>78640.430410014771</v>
      </c>
      <c r="S54" s="122">
        <f t="shared" si="48"/>
        <v>77214.693413870482</v>
      </c>
      <c r="T54" s="122">
        <f t="shared" si="48"/>
        <v>78943.640760690338</v>
      </c>
      <c r="U54" s="122">
        <f t="shared" si="48"/>
        <v>74811.315432935095</v>
      </c>
      <c r="V54" s="122">
        <f t="shared" si="48"/>
        <v>67250.725118090646</v>
      </c>
      <c r="W54" s="122">
        <f t="shared" si="48"/>
        <v>79266.653975989233</v>
      </c>
      <c r="X54" s="122">
        <f t="shared" si="48"/>
        <v>68766.898764054582</v>
      </c>
      <c r="Y54" s="122">
        <f t="shared" si="48"/>
        <v>67405.488211280521</v>
      </c>
      <c r="Z54" s="122">
        <f t="shared" si="48"/>
        <v>73992.274437407978</v>
      </c>
      <c r="AA54" s="122">
        <f t="shared" si="48"/>
        <v>90283.828645892645</v>
      </c>
      <c r="AB54" s="122">
        <f t="shared" si="48"/>
        <v>85100.214554798804</v>
      </c>
      <c r="AC54" s="122">
        <f t="shared" si="48"/>
        <v>77720.135104957561</v>
      </c>
      <c r="AD54" s="122">
        <f t="shared" si="48"/>
        <v>110241.38658336374</v>
      </c>
      <c r="AE54" s="122">
        <f t="shared" si="48"/>
        <v>101796.32478023038</v>
      </c>
      <c r="AF54" s="122">
        <f t="shared" ref="AF54:AI54" si="49">+AF55-AF50-AF51-AF52-AF53</f>
        <v>110926.05311646228</v>
      </c>
      <c r="AG54" s="122">
        <f t="shared" si="49"/>
        <v>115312.72056857678</v>
      </c>
      <c r="AH54" s="122">
        <f t="shared" si="49"/>
        <v>112552.19476948399</v>
      </c>
      <c r="AI54" s="122">
        <f t="shared" si="49"/>
        <v>123863.0174069061</v>
      </c>
      <c r="AJ54" s="122">
        <f t="shared" ref="AJ54" si="50">+AJ55-AJ50-AJ51-AJ52-AJ53</f>
        <v>108359.15986372693</v>
      </c>
    </row>
    <row r="55" spans="2:36">
      <c r="B55" s="121" t="s">
        <v>293</v>
      </c>
      <c r="C55" s="122"/>
      <c r="D55" s="122"/>
      <c r="E55" s="122"/>
      <c r="F55" s="122">
        <f>+'SKIC cons-BS'!Q32</f>
        <v>79816.03059136332</v>
      </c>
      <c r="G55" s="122">
        <f>+'SKIC cons-BS'!R32</f>
        <v>94490.855213058312</v>
      </c>
      <c r="H55" s="122">
        <f>+'SKIC cons-BS'!S32</f>
        <v>94337.100167380719</v>
      </c>
      <c r="I55" s="122">
        <f>+'SKIC cons-BS'!T32</f>
        <v>100484.61736470732</v>
      </c>
      <c r="J55" s="122">
        <f>+'SKIC cons-BS'!U32</f>
        <v>101396.42183744261</v>
      </c>
      <c r="K55" s="122">
        <f>+'SKIC cons-BS'!V32</f>
        <v>128672.99603554743</v>
      </c>
      <c r="L55" s="122">
        <f>+'SKIC cons-BS'!W32</f>
        <v>142807.71405433264</v>
      </c>
      <c r="M55" s="122">
        <f>+'SKIC cons-BS'!X32</f>
        <v>149012.67079551227</v>
      </c>
      <c r="N55" s="122">
        <f>+'SKIC cons-BS'!Y32</f>
        <v>163300.36327697197</v>
      </c>
      <c r="O55" s="122">
        <f>+'SKIC cons-BS'!Z32</f>
        <v>150601.46943182751</v>
      </c>
      <c r="P55" s="122">
        <f>+'SKIC cons-BS'!AA32</f>
        <v>152017.25704126735</v>
      </c>
      <c r="Q55" s="122">
        <f>+'SKIC cons-BS'!AB32</f>
        <v>169496.46767747257</v>
      </c>
      <c r="R55" s="122">
        <f>+'SKIC cons-BS'!AC32</f>
        <v>175900.38399324846</v>
      </c>
      <c r="S55" s="122">
        <f>+'SKIC cons-BS'!AD32</f>
        <v>169077.44867141391</v>
      </c>
      <c r="T55" s="122">
        <f>+'SKIC cons-BS'!AE32</f>
        <v>176083.45471034409</v>
      </c>
      <c r="U55" s="122">
        <f>+'SKIC cons-BS'!AF32</f>
        <v>158215.40830151498</v>
      </c>
      <c r="V55" s="122">
        <f>+'SKIC cons-BS'!AG32</f>
        <v>147199.13577762255</v>
      </c>
      <c r="W55" s="122">
        <f>+'SKIC cons-BS'!AH32</f>
        <v>163894.40341125408</v>
      </c>
      <c r="X55" s="122">
        <f>+'SKIC cons-BS'!AI32</f>
        <v>142783.47566732467</v>
      </c>
      <c r="Y55" s="122">
        <f>+'SKIC cons-BS'!AJ32</f>
        <v>138659.95584437225</v>
      </c>
      <c r="Z55" s="122">
        <f>+'SKIC cons-BS'!AK32</f>
        <v>148126.48797700557</v>
      </c>
      <c r="AA55" s="122">
        <f>+'SKIC cons-BS'!AL32</f>
        <v>168614.583570552</v>
      </c>
      <c r="AB55" s="122">
        <f>+'SKIC cons-BS'!AM32</f>
        <v>164454.14889105107</v>
      </c>
      <c r="AC55" s="122">
        <f>+'SKIC cons-BS'!AN32</f>
        <v>151746.96962929878</v>
      </c>
      <c r="AD55" s="122">
        <f>+'SKIC cons-BS'!AO32</f>
        <v>184248.25907515505</v>
      </c>
      <c r="AE55" s="122">
        <f>+'SKIC cons-BS'!AP32</f>
        <v>169365.02225708202</v>
      </c>
      <c r="AF55" s="122">
        <f>+'SKIC cons-BS'!AQ32</f>
        <v>174093.95133108838</v>
      </c>
      <c r="AG55" s="122">
        <f>+'SKIC cons-BS'!AR32</f>
        <v>179627.04304429196</v>
      </c>
      <c r="AH55" s="122">
        <f>+'SKIC cons-BS'!AS32</f>
        <v>150645.29434197058</v>
      </c>
      <c r="AI55" s="122">
        <f>+'SKIC cons-BS'!AT32</f>
        <v>165717.00924381209</v>
      </c>
      <c r="AJ55" s="122">
        <f>+'SKIC cons-BS'!AU32</f>
        <v>142418.40864776843</v>
      </c>
    </row>
    <row r="56" spans="2:36">
      <c r="B56" s="121" t="s">
        <v>294</v>
      </c>
      <c r="C56" s="122"/>
      <c r="D56" s="122"/>
      <c r="E56" s="122"/>
      <c r="F56" s="122">
        <f>+'SKIC cons-BS'!Q33</f>
        <v>242571.98082064916</v>
      </c>
      <c r="G56" s="122">
        <f>+'SKIC cons-BS'!R33</f>
        <v>238077.1810747277</v>
      </c>
      <c r="H56" s="122">
        <f>+'SKIC cons-BS'!S33</f>
        <v>237805.49899418006</v>
      </c>
      <c r="I56" s="122">
        <f>+'SKIC cons-BS'!T33</f>
        <v>269944.37327761122</v>
      </c>
      <c r="J56" s="122">
        <f>+'SKIC cons-BS'!U33</f>
        <v>254332.39345394878</v>
      </c>
      <c r="K56" s="122">
        <f>+'SKIC cons-BS'!V33</f>
        <v>312088.3085493641</v>
      </c>
      <c r="L56" s="122">
        <f>+'SKIC cons-BS'!W33</f>
        <v>341799.3771626298</v>
      </c>
      <c r="M56" s="122">
        <f>+'SKIC cons-BS'!X33</f>
        <v>379641.02388047404</v>
      </c>
      <c r="N56" s="122">
        <f>+'SKIC cons-BS'!Y33</f>
        <v>376597.60397467745</v>
      </c>
      <c r="O56" s="122">
        <f>+'SKIC cons-BS'!Z33</f>
        <v>376476.16163750103</v>
      </c>
      <c r="P56" s="122">
        <f>+'SKIC cons-BS'!AA33</f>
        <v>342546.57891211961</v>
      </c>
      <c r="Q56" s="122">
        <f>+'SKIC cons-BS'!AB33</f>
        <v>329234.61270062806</v>
      </c>
      <c r="R56" s="122">
        <f>+'SKIC cons-BS'!AC33</f>
        <v>335543.10429706727</v>
      </c>
      <c r="S56" s="122">
        <f>+'SKIC cons-BS'!AD33</f>
        <v>371578.52927322598</v>
      </c>
      <c r="T56" s="122">
        <f>+'SKIC cons-BS'!AE33</f>
        <v>400538.70781576342</v>
      </c>
      <c r="U56" s="122">
        <f>+'SKIC cons-BS'!AF33</f>
        <v>369438.54292400542</v>
      </c>
      <c r="V56" s="122">
        <f>+'SKIC cons-BS'!AG33</f>
        <v>352226.86666114192</v>
      </c>
      <c r="W56" s="122">
        <f>+'SKIC cons-BS'!AH33</f>
        <v>422967.87735729333</v>
      </c>
      <c r="X56" s="122">
        <f>+'SKIC cons-BS'!AI33</f>
        <v>420147.946528195</v>
      </c>
      <c r="Y56" s="122">
        <f>+'SKIC cons-BS'!AJ33</f>
        <v>476037.98008831125</v>
      </c>
      <c r="Z56" s="122">
        <f>+'SKIC cons-BS'!AK33</f>
        <v>509784.29766550602</v>
      </c>
      <c r="AA56" s="122">
        <f>+'SKIC cons-BS'!AL33</f>
        <v>590851.68203843583</v>
      </c>
      <c r="AB56" s="122">
        <f>+'SKIC cons-BS'!AM33</f>
        <v>656891.01364668319</v>
      </c>
      <c r="AC56" s="122">
        <f>+'SKIC cons-BS'!AN33</f>
        <v>644865.51138901291</v>
      </c>
      <c r="AD56" s="122">
        <f>+'SKIC cons-BS'!AO33</f>
        <v>587060.61200291861</v>
      </c>
      <c r="AE56" s="122">
        <f>+'SKIC cons-BS'!AP33</f>
        <v>475913.73623575189</v>
      </c>
      <c r="AF56" s="122">
        <f>+'SKIC cons-BS'!AQ33</f>
        <v>462494.37067158014</v>
      </c>
      <c r="AG56" s="122">
        <f>+'SKIC cons-BS'!AR33</f>
        <v>472742.13082612958</v>
      </c>
      <c r="AH56" s="122">
        <f>+'SKIC cons-BS'!AS33</f>
        <v>351050.99853481323</v>
      </c>
      <c r="AI56" s="122">
        <f>+'SKIC cons-BS'!AT33</f>
        <v>372484.8258784769</v>
      </c>
      <c r="AJ56" s="122">
        <f>+'SKIC cons-BS'!AU33</f>
        <v>284069.69317134836</v>
      </c>
    </row>
    <row r="57" spans="2:36">
      <c r="B57" s="121" t="s">
        <v>295</v>
      </c>
      <c r="C57" s="122"/>
      <c r="D57" s="122"/>
      <c r="E57" s="122"/>
      <c r="F57" s="122">
        <f>+'SKIC cons-BS'!Q38+'SKIC cons-BS'!Q39</f>
        <v>47509.386529642848</v>
      </c>
      <c r="G57" s="122">
        <f>+'SKIC cons-BS'!R38+'SKIC cons-BS'!R39</f>
        <v>54703.567526404666</v>
      </c>
      <c r="H57" s="122">
        <f>+'SKIC cons-BS'!S38+'SKIC cons-BS'!S39</f>
        <v>37145.708757543645</v>
      </c>
      <c r="I57" s="122">
        <f>+'SKIC cons-BS'!T38+'SKIC cons-BS'!T39</f>
        <v>53689.880681990253</v>
      </c>
      <c r="J57" s="122">
        <f>+'SKIC cons-BS'!U38+'SKIC cons-BS'!U39</f>
        <v>42014.794824186421</v>
      </c>
      <c r="K57" s="122">
        <f>+'SKIC cons-BS'!V38+'SKIC cons-BS'!V39</f>
        <v>77739.466198989001</v>
      </c>
      <c r="L57" s="122">
        <f>+'SKIC cons-BS'!W38+'SKIC cons-BS'!W39</f>
        <v>70888.457630862104</v>
      </c>
      <c r="M57" s="122">
        <f>+'SKIC cons-BS'!X38+'SKIC cons-BS'!X39</f>
        <v>113194.47412147594</v>
      </c>
      <c r="N57" s="122">
        <f>+'SKIC cons-BS'!Y38+'SKIC cons-BS'!Y39</f>
        <v>92450.717204904242</v>
      </c>
      <c r="O57" s="122">
        <f>+'SKIC cons-BS'!Z38+'SKIC cons-BS'!Z39</f>
        <v>138649.75646397428</v>
      </c>
      <c r="P57" s="122">
        <f>+'SKIC cons-BS'!AA38+'SKIC cons-BS'!AA39</f>
        <v>128572.95154828732</v>
      </c>
      <c r="Q57" s="122">
        <f>+'SKIC cons-BS'!AB38+'SKIC cons-BS'!AB39</f>
        <v>121822.65431707163</v>
      </c>
      <c r="R57" s="122">
        <f>+'SKIC cons-BS'!AC38+'SKIC cons-BS'!AC39</f>
        <v>89955.174062873615</v>
      </c>
      <c r="S57" s="122">
        <f>+'SKIC cons-BS'!AD38+'SKIC cons-BS'!AD39</f>
        <v>115692.47873431048</v>
      </c>
      <c r="T57" s="122">
        <f>+'SKIC cons-BS'!AE38+'SKIC cons-BS'!AE39</f>
        <v>118681.37985050018</v>
      </c>
      <c r="U57" s="122">
        <f>+'SKIC cons-BS'!AF38+'SKIC cons-BS'!AF39</f>
        <v>96050.013548466566</v>
      </c>
      <c r="V57" s="122">
        <f>+'SKIC cons-BS'!AG38+'SKIC cons-BS'!AG39</f>
        <v>73138.197445216589</v>
      </c>
      <c r="W57" s="122">
        <f>+'SKIC cons-BS'!AH38+'SKIC cons-BS'!AH39</f>
        <v>120565.29861163988</v>
      </c>
      <c r="X57" s="122">
        <f>+'SKIC cons-BS'!AI38+'SKIC cons-BS'!AI39</f>
        <v>139342.33220324435</v>
      </c>
      <c r="Y57" s="122">
        <f>+'SKIC cons-BS'!AJ38+'SKIC cons-BS'!AJ39</f>
        <v>146912.271932017</v>
      </c>
      <c r="Z57" s="122">
        <f>+'SKIC cons-BS'!AK38+'SKIC cons-BS'!AK39</f>
        <v>158835.105040544</v>
      </c>
      <c r="AA57" s="122">
        <f>+'SKIC cons-BS'!AL38+'SKIC cons-BS'!AL39</f>
        <v>171888.77924115333</v>
      </c>
      <c r="AB57" s="122">
        <f>+'SKIC cons-BS'!AM38+'SKIC cons-BS'!AM39</f>
        <v>167740.34253923109</v>
      </c>
      <c r="AC57" s="122">
        <f>+'SKIC cons-BS'!AN38+'SKIC cons-BS'!AN39</f>
        <v>180804.07994640464</v>
      </c>
      <c r="AD57" s="122">
        <f>+'SKIC cons-BS'!AO38+'SKIC cons-BS'!AO39</f>
        <v>158214.54076979205</v>
      </c>
      <c r="AE57" s="122">
        <f>+'SKIC cons-BS'!AP38+'SKIC cons-BS'!AP39</f>
        <v>142622.46895722768</v>
      </c>
      <c r="AF57" s="122">
        <f>+'SKIC cons-BS'!AQ38+'SKIC cons-BS'!AQ39</f>
        <v>125584.12859775081</v>
      </c>
      <c r="AG57" s="122">
        <f>+'SKIC cons-BS'!AR38+'SKIC cons-BS'!AR39</f>
        <v>143978.4143570092</v>
      </c>
      <c r="AH57" s="122">
        <f>+'SKIC cons-BS'!AS38+'SKIC cons-BS'!AS39</f>
        <v>113667.22196575878</v>
      </c>
      <c r="AI57" s="122">
        <f>+'SKIC cons-BS'!AT38+'SKIC cons-BS'!AT39</f>
        <v>110243.21403464593</v>
      </c>
      <c r="AJ57" s="122">
        <f>+'SKIC cons-BS'!AU38+'SKIC cons-BS'!AU39</f>
        <v>58040.373036789446</v>
      </c>
    </row>
    <row r="58" spans="2:36">
      <c r="B58" s="121" t="s">
        <v>296</v>
      </c>
      <c r="C58" s="122"/>
      <c r="D58" s="122"/>
      <c r="E58" s="122"/>
      <c r="F58" s="122">
        <f>+'SKIC cons-BS'!Q40+'SKIC cons-BS'!Q41</f>
        <v>44836.748472672407</v>
      </c>
      <c r="G58" s="122">
        <f>+'SKIC cons-BS'!R40+'SKIC cons-BS'!R41</f>
        <v>33253.107307221137</v>
      </c>
      <c r="H58" s="122">
        <f>+'SKIC cons-BS'!S40+'SKIC cons-BS'!S41</f>
        <v>42709.705010672435</v>
      </c>
      <c r="I58" s="122">
        <f>+'SKIC cons-BS'!T40+'SKIC cons-BS'!T41</f>
        <v>48735.012567759914</v>
      </c>
      <c r="J58" s="122">
        <f>+'SKIC cons-BS'!U40+'SKIC cons-BS'!U41</f>
        <v>64228.756279056382</v>
      </c>
      <c r="K58" s="122">
        <f>+'SKIC cons-BS'!V40+'SKIC cons-BS'!V41</f>
        <v>54929.839505990894</v>
      </c>
      <c r="L58" s="122">
        <f>+'SKIC cons-BS'!W40+'SKIC cons-BS'!W41</f>
        <v>64737.299565633512</v>
      </c>
      <c r="M58" s="122">
        <f>+'SKIC cons-BS'!X40+'SKIC cons-BS'!X41</f>
        <v>69071.570014144265</v>
      </c>
      <c r="N58" s="122">
        <f>+'SKIC cons-BS'!Y40+'SKIC cons-BS'!Y41</f>
        <v>91643.555840478657</v>
      </c>
      <c r="O58" s="122">
        <f>+'SKIC cons-BS'!Z40+'SKIC cons-BS'!Z41</f>
        <v>69043.029001326242</v>
      </c>
      <c r="P58" s="122">
        <f>+'SKIC cons-BS'!AA40+'SKIC cons-BS'!AA41</f>
        <v>49395.101250563181</v>
      </c>
      <c r="Q58" s="122">
        <f>+'SKIC cons-BS'!AB40+'SKIC cons-BS'!AB41</f>
        <v>48692.705703229083</v>
      </c>
      <c r="R58" s="122">
        <f>+'SKIC cons-BS'!AC40+'SKIC cons-BS'!AC41</f>
        <v>67509.881144946907</v>
      </c>
      <c r="S58" s="122">
        <f>+'SKIC cons-BS'!AD40+'SKIC cons-BS'!AD41</f>
        <v>66735.330137707468</v>
      </c>
      <c r="T58" s="122">
        <f>+'SKIC cons-BS'!AE40+'SKIC cons-BS'!AE41</f>
        <v>79051.794547653073</v>
      </c>
      <c r="U58" s="122">
        <f>+'SKIC cons-BS'!AF40+'SKIC cons-BS'!AF41</f>
        <v>95350.055425545026</v>
      </c>
      <c r="V58" s="122">
        <f>+'SKIC cons-BS'!AG40+'SKIC cons-BS'!AG41</f>
        <v>75382.238454344188</v>
      </c>
      <c r="W58" s="122">
        <f>+'SKIC cons-BS'!AH40+'SKIC cons-BS'!AH41</f>
        <v>78007.270489098708</v>
      </c>
      <c r="X58" s="122">
        <f>+'SKIC cons-BS'!AI40+'SKIC cons-BS'!AI41</f>
        <v>69771.204188481672</v>
      </c>
      <c r="Y58" s="122">
        <f>+'SKIC cons-BS'!AJ40+'SKIC cons-BS'!AJ41</f>
        <v>120154.9498042156</v>
      </c>
      <c r="Z58" s="122">
        <f>+'SKIC cons-BS'!AK40+'SKIC cons-BS'!AK41</f>
        <v>134433.00072441754</v>
      </c>
      <c r="AA58" s="122">
        <f>+'SKIC cons-BS'!AL40+'SKIC cons-BS'!AL41</f>
        <v>168926.65958173608</v>
      </c>
      <c r="AB58" s="122">
        <f>+'SKIC cons-BS'!AM40+'SKIC cons-BS'!AM41</f>
        <v>239466.84629394009</v>
      </c>
      <c r="AC58" s="122">
        <f>+'SKIC cons-BS'!AN40+'SKIC cons-BS'!AN41</f>
        <v>245107.17396158999</v>
      </c>
      <c r="AD58" s="122">
        <f>+'SKIC cons-BS'!AO40+'SKIC cons-BS'!AO41</f>
        <v>115875.33404779277</v>
      </c>
      <c r="AE58" s="122">
        <f>+'SKIC cons-BS'!AP40+'SKIC cons-BS'!AP41</f>
        <v>88381.273492171822</v>
      </c>
      <c r="AF58" s="122">
        <f>+'SKIC cons-BS'!AQ40+'SKIC cons-BS'!AQ41</f>
        <v>95145.563038736043</v>
      </c>
      <c r="AG58" s="122">
        <f>+'SKIC cons-BS'!AR40+'SKIC cons-BS'!AR41</f>
        <v>98346.673647624993</v>
      </c>
      <c r="AH58" s="122">
        <f>+'SKIC cons-BS'!AS40+'SKIC cons-BS'!AS41</f>
        <v>84969.270216566641</v>
      </c>
      <c r="AI58" s="122">
        <f>+'SKIC cons-BS'!AT40+'SKIC cons-BS'!AT41</f>
        <v>122413.82899472231</v>
      </c>
      <c r="AJ58" s="122">
        <f>+'SKIC cons-BS'!AU40+'SKIC cons-BS'!AU41</f>
        <v>116606.70437745067</v>
      </c>
    </row>
    <row r="59" spans="2:36">
      <c r="B59" s="121" t="s">
        <v>297</v>
      </c>
      <c r="C59" s="122"/>
      <c r="D59" s="122"/>
      <c r="E59" s="122"/>
      <c r="F59" s="122">
        <f>+F60-F58-F57</f>
        <v>53704.23170567763</v>
      </c>
      <c r="G59" s="122">
        <f t="shared" ref="G59:AE59" si="51">+G60-G58-G57</f>
        <v>45910.422805681585</v>
      </c>
      <c r="H59" s="122">
        <f t="shared" si="51"/>
        <v>46722.59639747547</v>
      </c>
      <c r="I59" s="122">
        <f t="shared" si="51"/>
        <v>57324.325429272285</v>
      </c>
      <c r="J59" s="122">
        <f t="shared" si="51"/>
        <v>41172.563582192655</v>
      </c>
      <c r="K59" s="122">
        <f t="shared" si="51"/>
        <v>41134.931395811524</v>
      </c>
      <c r="L59" s="122">
        <f t="shared" si="51"/>
        <v>62318.486343223165</v>
      </c>
      <c r="M59" s="122">
        <f t="shared" si="51"/>
        <v>62498.672086348728</v>
      </c>
      <c r="N59" s="122">
        <f t="shared" si="51"/>
        <v>62044.222293453</v>
      </c>
      <c r="O59" s="122">
        <f t="shared" si="51"/>
        <v>52661.649237702892</v>
      </c>
      <c r="P59" s="122">
        <f t="shared" si="51"/>
        <v>49327.151954994333</v>
      </c>
      <c r="Q59" s="122">
        <f t="shared" si="51"/>
        <v>38604.39637124911</v>
      </c>
      <c r="R59" s="122">
        <f t="shared" si="51"/>
        <v>41674.849145509506</v>
      </c>
      <c r="S59" s="122">
        <f t="shared" si="51"/>
        <v>53976.854340417252</v>
      </c>
      <c r="T59" s="122">
        <f t="shared" si="51"/>
        <v>65360.917060569423</v>
      </c>
      <c r="U59" s="122">
        <f t="shared" si="51"/>
        <v>50419.115654637266</v>
      </c>
      <c r="V59" s="122">
        <f t="shared" si="51"/>
        <v>63190.22955166985</v>
      </c>
      <c r="W59" s="122">
        <f t="shared" si="51"/>
        <v>75749.974618645123</v>
      </c>
      <c r="X59" s="122">
        <f t="shared" si="51"/>
        <v>61312.629817183042</v>
      </c>
      <c r="Y59" s="122">
        <f t="shared" si="51"/>
        <v>66901.630842289451</v>
      </c>
      <c r="Z59" s="122">
        <f t="shared" si="51"/>
        <v>56049.844600752491</v>
      </c>
      <c r="AA59" s="122">
        <f t="shared" si="51"/>
        <v>76018.84085474629</v>
      </c>
      <c r="AB59" s="122">
        <f t="shared" si="51"/>
        <v>85140.041913030465</v>
      </c>
      <c r="AC59" s="122">
        <f t="shared" si="51"/>
        <v>74815.820678874472</v>
      </c>
      <c r="AD59" s="122">
        <f t="shared" si="51"/>
        <v>57622.816718350979</v>
      </c>
      <c r="AE59" s="122">
        <f t="shared" si="51"/>
        <v>43120.608937466255</v>
      </c>
      <c r="AF59" s="122">
        <f t="shared" ref="AF59:AI59" si="52">+AF60-AF58-AF57</f>
        <v>35051.784314971286</v>
      </c>
      <c r="AG59" s="122">
        <f t="shared" si="52"/>
        <v>30709.163621780579</v>
      </c>
      <c r="AH59" s="122">
        <f t="shared" si="52"/>
        <v>26744.47544306847</v>
      </c>
      <c r="AI59" s="122">
        <f t="shared" si="52"/>
        <v>28247.833842215157</v>
      </c>
      <c r="AJ59" s="122">
        <f t="shared" ref="AJ59" si="53">+AJ60-AJ58-AJ57</f>
        <v>12608.312442416049</v>
      </c>
    </row>
    <row r="60" spans="2:36">
      <c r="B60" s="121" t="s">
        <v>298</v>
      </c>
      <c r="C60" s="122"/>
      <c r="D60" s="122"/>
      <c r="E60" s="122"/>
      <c r="F60" s="122">
        <f>+'SKIC cons-BS'!Q48</f>
        <v>146050.36670799289</v>
      </c>
      <c r="G60" s="122">
        <f>+'SKIC cons-BS'!R48</f>
        <v>133867.09763930738</v>
      </c>
      <c r="H60" s="122">
        <f>+'SKIC cons-BS'!S48</f>
        <v>126578.01016569155</v>
      </c>
      <c r="I60" s="122">
        <f>+'SKIC cons-BS'!T48</f>
        <v>159749.21867902245</v>
      </c>
      <c r="J60" s="122">
        <f>+'SKIC cons-BS'!U48</f>
        <v>147416.11468543546</v>
      </c>
      <c r="K60" s="122">
        <f>+'SKIC cons-BS'!V48</f>
        <v>173804.23710079142</v>
      </c>
      <c r="L60" s="122">
        <f>+'SKIC cons-BS'!W48</f>
        <v>197944.24353971877</v>
      </c>
      <c r="M60" s="122">
        <f>+'SKIC cons-BS'!X48</f>
        <v>244764.71622196893</v>
      </c>
      <c r="N60" s="122">
        <f>+'SKIC cons-BS'!Y48</f>
        <v>246138.4953388359</v>
      </c>
      <c r="O60" s="122">
        <f>+'SKIC cons-BS'!Z48</f>
        <v>260354.43470300341</v>
      </c>
      <c r="P60" s="122">
        <f>+'SKIC cons-BS'!AA48</f>
        <v>227295.20475384482</v>
      </c>
      <c r="Q60" s="122">
        <f>+'SKIC cons-BS'!AB48</f>
        <v>209119.75639154983</v>
      </c>
      <c r="R60" s="122">
        <f>+'SKIC cons-BS'!AC48</f>
        <v>199139.90435333003</v>
      </c>
      <c r="S60" s="122">
        <f>+'SKIC cons-BS'!AD48</f>
        <v>236404.6632124352</v>
      </c>
      <c r="T60" s="122">
        <f>+'SKIC cons-BS'!AE48</f>
        <v>263094.09145872266</v>
      </c>
      <c r="U60" s="122">
        <f>+'SKIC cons-BS'!AF48</f>
        <v>241819.18462864886</v>
      </c>
      <c r="V60" s="122">
        <f>+'SKIC cons-BS'!AG48</f>
        <v>211710.66545123063</v>
      </c>
      <c r="W60" s="122">
        <f>+'SKIC cons-BS'!AH48</f>
        <v>274322.54371938371</v>
      </c>
      <c r="X60" s="122">
        <f>+'SKIC cons-BS'!AI48</f>
        <v>270426.16620890907</v>
      </c>
      <c r="Y60" s="122">
        <f>+'SKIC cons-BS'!AJ48</f>
        <v>333968.85257852206</v>
      </c>
      <c r="Z60" s="122">
        <f>+'SKIC cons-BS'!AK48</f>
        <v>349317.95036571403</v>
      </c>
      <c r="AA60" s="122">
        <f>+'SKIC cons-BS'!AL48</f>
        <v>416834.2796776357</v>
      </c>
      <c r="AB60" s="122">
        <f>+'SKIC cons-BS'!AM48</f>
        <v>492347.23074620165</v>
      </c>
      <c r="AC60" s="122">
        <f>+'SKIC cons-BS'!AN48</f>
        <v>500727.0745868691</v>
      </c>
      <c r="AD60" s="122">
        <f>+'SKIC cons-BS'!AO48</f>
        <v>331712.6915359358</v>
      </c>
      <c r="AE60" s="122">
        <f>+'SKIC cons-BS'!AP48</f>
        <v>274124.35138686578</v>
      </c>
      <c r="AF60" s="122">
        <f>+'SKIC cons-BS'!AQ48</f>
        <v>255781.47595145815</v>
      </c>
      <c r="AG60" s="122">
        <f>+'SKIC cons-BS'!AR48</f>
        <v>273034.25162641477</v>
      </c>
      <c r="AH60" s="122">
        <f>+'SKIC cons-BS'!AS48</f>
        <v>225380.96762539388</v>
      </c>
      <c r="AI60" s="122">
        <f>+'SKIC cons-BS'!AT48</f>
        <v>260904.8768715834</v>
      </c>
      <c r="AJ60" s="122">
        <f>+'SKIC cons-BS'!AU48</f>
        <v>187255.38985665617</v>
      </c>
    </row>
    <row r="61" spans="2:36">
      <c r="B61" s="121" t="s">
        <v>299</v>
      </c>
      <c r="C61" s="122"/>
      <c r="D61" s="122"/>
      <c r="E61" s="122"/>
      <c r="F61" s="122">
        <f>+'SKIC cons-BS'!Q50+'SKIC cons-BS'!Q51</f>
        <v>29.205192166938023</v>
      </c>
      <c r="G61" s="122">
        <f>+'SKIC cons-BS'!R50+'SKIC cons-BS'!R51</f>
        <v>0.93864847862795098</v>
      </c>
      <c r="H61" s="122">
        <f>+'SKIC cons-BS'!S50+'SKIC cons-BS'!S51</f>
        <v>22014.494556287525</v>
      </c>
      <c r="I61" s="122">
        <f>+'SKIC cons-BS'!T50+'SKIC cons-BS'!T51</f>
        <v>29661.744041670456</v>
      </c>
      <c r="J61" s="122">
        <f>+'SKIC cons-BS'!U50+'SKIC cons-BS'!U51</f>
        <v>25306.869899391168</v>
      </c>
      <c r="K61" s="122">
        <f>+'SKIC cons-BS'!V50+'SKIC cons-BS'!V51</f>
        <v>43925.83378774704</v>
      </c>
      <c r="L61" s="122">
        <f>+'SKIC cons-BS'!W50+'SKIC cons-BS'!W51</f>
        <v>50226.497828167565</v>
      </c>
      <c r="M61" s="122">
        <f>+'SKIC cons-BS'!X50+'SKIC cons-BS'!X51</f>
        <v>41112.880899740456</v>
      </c>
      <c r="N61" s="122">
        <f>+'SKIC cons-BS'!Y50+'SKIC cons-BS'!Y51</f>
        <v>37838.631567700402</v>
      </c>
      <c r="O61" s="122">
        <f>+'SKIC cons-BS'!Z50+'SKIC cons-BS'!Z51</f>
        <v>38598.46249545204</v>
      </c>
      <c r="P61" s="122">
        <f>+'SKIC cons-BS'!AA50+'SKIC cons-BS'!AA51</f>
        <v>38300.903522764638</v>
      </c>
      <c r="Q61" s="122">
        <f>+'SKIC cons-BS'!AB50+'SKIC cons-BS'!AB51</f>
        <v>44586.181564423016</v>
      </c>
      <c r="R61" s="122">
        <f>+'SKIC cons-BS'!AC50+'SKIC cons-BS'!AC51</f>
        <v>46912.230114635342</v>
      </c>
      <c r="S61" s="122">
        <f>+'SKIC cons-BS'!AD50+'SKIC cons-BS'!AD51</f>
        <v>47280.833171704857</v>
      </c>
      <c r="T61" s="122">
        <f>+'SKIC cons-BS'!AE50+'SKIC cons-BS'!AE51</f>
        <v>49989.207980652965</v>
      </c>
      <c r="U61" s="122">
        <f>+'SKIC cons-BS'!AF50+'SKIC cons-BS'!AF51</f>
        <v>44949.518413597732</v>
      </c>
      <c r="V61" s="122">
        <f>+'SKIC cons-BS'!AG50+'SKIC cons-BS'!AG51</f>
        <v>34513.754158330274</v>
      </c>
      <c r="W61" s="122">
        <f>+'SKIC cons-BS'!AH50+'SKIC cons-BS'!AH51</f>
        <v>28786.349907358053</v>
      </c>
      <c r="X61" s="122">
        <f>+'SKIC cons-BS'!AI50+'SKIC cons-BS'!AI51</f>
        <v>44169.614196206334</v>
      </c>
      <c r="Y61" s="122">
        <f>+'SKIC cons-BS'!AJ50+'SKIC cons-BS'!AJ51</f>
        <v>42905.489252686828</v>
      </c>
      <c r="Z61" s="122">
        <f>+'SKIC cons-BS'!AK50+'SKIC cons-BS'!AK51</f>
        <v>43076.060336971001</v>
      </c>
      <c r="AA61" s="122">
        <f>+'SKIC cons-BS'!AL50+'SKIC cons-BS'!AL51</f>
        <v>45650.385243101686</v>
      </c>
      <c r="AB61" s="122">
        <f>+'SKIC cons-BS'!AM50+'SKIC cons-BS'!AM51</f>
        <v>34693.917620936561</v>
      </c>
      <c r="AC61" s="122">
        <f>+'SKIC cons-BS'!AN50+'SKIC cons-BS'!AN51</f>
        <v>29624.244082179543</v>
      </c>
      <c r="AD61" s="122">
        <f>+'SKIC cons-BS'!AO50+'SKIC cons-BS'!AO51</f>
        <v>38894.749863188619</v>
      </c>
      <c r="AE61" s="122">
        <f>+'SKIC cons-BS'!AP50+'SKIC cons-BS'!AP51</f>
        <v>45249.461653645172</v>
      </c>
      <c r="AF61" s="122">
        <f>+'SKIC cons-BS'!AQ50+'SKIC cons-BS'!AQ51</f>
        <v>55451.901857381876</v>
      </c>
      <c r="AG61" s="122">
        <f>+'SKIC cons-BS'!AR50+'SKIC cons-BS'!AR51</f>
        <v>48813.585019160506</v>
      </c>
      <c r="AH61" s="122">
        <f>+'SKIC cons-BS'!AS50+'SKIC cons-BS'!AS51</f>
        <v>42010.706902434613</v>
      </c>
      <c r="AI61" s="122">
        <f>+'SKIC cons-BS'!AT50+'SKIC cons-BS'!AT51</f>
        <v>42244.847702687104</v>
      </c>
      <c r="AJ61" s="122">
        <f>+'SKIC cons-BS'!AU50+'SKIC cons-BS'!AU51</f>
        <v>44762.79702599044</v>
      </c>
    </row>
    <row r="62" spans="2:36">
      <c r="B62" s="121" t="s">
        <v>300</v>
      </c>
      <c r="C62" s="122"/>
      <c r="D62" s="122"/>
      <c r="E62" s="122"/>
      <c r="F62" s="122">
        <f>+F63-F61</f>
        <v>9311.4030501740181</v>
      </c>
      <c r="G62" s="122">
        <f t="shared" ref="G62:AE62" si="54">+G63-G61</f>
        <v>10503.572492798728</v>
      </c>
      <c r="H62" s="122">
        <f t="shared" si="54"/>
        <v>8961.4087621504586</v>
      </c>
      <c r="I62" s="122">
        <f t="shared" si="54"/>
        <v>7160.958178129069</v>
      </c>
      <c r="J62" s="122">
        <f t="shared" si="54"/>
        <v>7060.8402780776341</v>
      </c>
      <c r="K62" s="122">
        <f t="shared" si="54"/>
        <v>14970.019011687036</v>
      </c>
      <c r="L62" s="122">
        <f t="shared" si="54"/>
        <v>6838.0078038724896</v>
      </c>
      <c r="M62" s="122">
        <f t="shared" si="54"/>
        <v>8579.7077766029033</v>
      </c>
      <c r="N62" s="122">
        <f t="shared" si="54"/>
        <v>8887.6806368031612</v>
      </c>
      <c r="O62" s="122">
        <f t="shared" si="54"/>
        <v>7788.8642418694144</v>
      </c>
      <c r="P62" s="122">
        <f t="shared" si="54"/>
        <v>8045.1116008913377</v>
      </c>
      <c r="Q62" s="122">
        <f t="shared" si="54"/>
        <v>7120.0862779927702</v>
      </c>
      <c r="R62" s="122">
        <f t="shared" si="54"/>
        <v>8631.0429706730429</v>
      </c>
      <c r="S62" s="122">
        <f t="shared" si="54"/>
        <v>8877.382172840873</v>
      </c>
      <c r="T62" s="122">
        <f t="shared" si="54"/>
        <v>8588.1416950643033</v>
      </c>
      <c r="U62" s="122">
        <f t="shared" si="54"/>
        <v>8544.3552161596308</v>
      </c>
      <c r="V62" s="122">
        <f t="shared" si="54"/>
        <v>8589.0871207188393</v>
      </c>
      <c r="W62" s="122">
        <f t="shared" si="54"/>
        <v>9891.5606995101407</v>
      </c>
      <c r="X62" s="122">
        <f t="shared" si="54"/>
        <v>8681.7354733499233</v>
      </c>
      <c r="Y62" s="122">
        <f t="shared" si="54"/>
        <v>8837.6666250104172</v>
      </c>
      <c r="Z62" s="122">
        <f t="shared" si="54"/>
        <v>9764.6589395461851</v>
      </c>
      <c r="AA62" s="122">
        <f t="shared" si="54"/>
        <v>11533.473766779265</v>
      </c>
      <c r="AB62" s="122">
        <f t="shared" si="54"/>
        <v>11544.420327819767</v>
      </c>
      <c r="AC62" s="122">
        <f t="shared" si="54"/>
        <v>10524.060964716391</v>
      </c>
      <c r="AD62" s="122">
        <f t="shared" si="54"/>
        <v>133624.81758482306</v>
      </c>
      <c r="AE62" s="122">
        <f t="shared" si="54"/>
        <v>20597.492131077401</v>
      </c>
      <c r="AF62" s="122">
        <f t="shared" ref="AF62:AI62" si="55">+AF63-AF61</f>
        <v>20409.094182180139</v>
      </c>
      <c r="AG62" s="122">
        <f t="shared" si="55"/>
        <v>21360.659700561453</v>
      </c>
      <c r="AH62" s="122">
        <f t="shared" si="55"/>
        <v>7830.0553961022088</v>
      </c>
      <c r="AI62" s="122">
        <f t="shared" si="55"/>
        <v>7975.0354118795076</v>
      </c>
      <c r="AJ62" s="122">
        <f t="shared" ref="AJ62" si="56">+AJ63-AJ61</f>
        <v>6770.259904437451</v>
      </c>
    </row>
    <row r="63" spans="2:36">
      <c r="B63" s="121" t="s">
        <v>301</v>
      </c>
      <c r="C63" s="122"/>
      <c r="D63" s="122"/>
      <c r="E63" s="122"/>
      <c r="F63" s="122">
        <f>+'SKIC cons-BS'!Q59</f>
        <v>9340.6082423409553</v>
      </c>
      <c r="G63" s="122">
        <f>+'SKIC cons-BS'!R59</f>
        <v>10504.511141277357</v>
      </c>
      <c r="H63" s="122">
        <f>+'SKIC cons-BS'!S59</f>
        <v>30975.903318437984</v>
      </c>
      <c r="I63" s="122">
        <f>+'SKIC cons-BS'!T59</f>
        <v>36822.702219799525</v>
      </c>
      <c r="J63" s="122">
        <f>+'SKIC cons-BS'!U59</f>
        <v>32367.710177468802</v>
      </c>
      <c r="K63" s="122">
        <f>+'SKIC cons-BS'!V59</f>
        <v>58895.852799434077</v>
      </c>
      <c r="L63" s="122">
        <f>+'SKIC cons-BS'!W59</f>
        <v>57064.505632040054</v>
      </c>
      <c r="M63" s="122">
        <f>+'SKIC cons-BS'!X59</f>
        <v>49692.588676343359</v>
      </c>
      <c r="N63" s="122">
        <f>+'SKIC cons-BS'!Y59</f>
        <v>46726.312204503563</v>
      </c>
      <c r="O63" s="122">
        <f>+'SKIC cons-BS'!Z59</f>
        <v>46387.326737321455</v>
      </c>
      <c r="P63" s="122">
        <f>+'SKIC cons-BS'!AA59</f>
        <v>46346.015123655976</v>
      </c>
      <c r="Q63" s="122">
        <f>+'SKIC cons-BS'!AB59</f>
        <v>51706.267842415786</v>
      </c>
      <c r="R63" s="122">
        <f>+'SKIC cons-BS'!AC59</f>
        <v>55543.273085308385</v>
      </c>
      <c r="S63" s="122">
        <f>+'SKIC cons-BS'!AD59</f>
        <v>56158.21534454573</v>
      </c>
      <c r="T63" s="122">
        <f>+'SKIC cons-BS'!AE59</f>
        <v>58577.349675717269</v>
      </c>
      <c r="U63" s="122">
        <f>+'SKIC cons-BS'!AF59</f>
        <v>53493.873629757363</v>
      </c>
      <c r="V63" s="122">
        <f>+'SKIC cons-BS'!AG59</f>
        <v>43102.841279049113</v>
      </c>
      <c r="W63" s="122">
        <f>+'SKIC cons-BS'!AH59</f>
        <v>38677.910606868194</v>
      </c>
      <c r="X63" s="122">
        <f>+'SKIC cons-BS'!AI59</f>
        <v>52851.349669556257</v>
      </c>
      <c r="Y63" s="122">
        <f>+'SKIC cons-BS'!AJ59</f>
        <v>51743.155877697245</v>
      </c>
      <c r="Z63" s="122">
        <f>+'SKIC cons-BS'!AK59</f>
        <v>52840.719276517186</v>
      </c>
      <c r="AA63" s="122">
        <f>+'SKIC cons-BS'!AL59</f>
        <v>57183.859009880951</v>
      </c>
      <c r="AB63" s="122">
        <f>+'SKIC cons-BS'!AM59</f>
        <v>46238.337948756329</v>
      </c>
      <c r="AC63" s="122">
        <f>+'SKIC cons-BS'!AN59</f>
        <v>40148.305046895934</v>
      </c>
      <c r="AD63" s="122">
        <f>+'SKIC cons-BS'!AO59</f>
        <v>172519.56744801169</v>
      </c>
      <c r="AE63" s="122">
        <f>+'SKIC cons-BS'!AP59</f>
        <v>65846.953784722573</v>
      </c>
      <c r="AF63" s="122">
        <f>+'SKIC cons-BS'!AQ59</f>
        <v>75860.996039562015</v>
      </c>
      <c r="AG63" s="122">
        <f>+'SKIC cons-BS'!AR59</f>
        <v>70174.244719721959</v>
      </c>
      <c r="AH63" s="122">
        <f>+'SKIC cons-BS'!AS59</f>
        <v>49840.762298536822</v>
      </c>
      <c r="AI63" s="122">
        <f>+'SKIC cons-BS'!AT59</f>
        <v>50219.883114566612</v>
      </c>
      <c r="AJ63" s="122">
        <f>+'SKIC cons-BS'!AU59</f>
        <v>51533.056930427891</v>
      </c>
    </row>
    <row r="64" spans="2:36">
      <c r="B64" s="121" t="s">
        <v>302</v>
      </c>
      <c r="C64" s="122"/>
      <c r="D64" s="122"/>
      <c r="E64" s="122"/>
      <c r="F64" s="122">
        <f>+'SKIC cons-BS'!Q60</f>
        <v>155390.97495033385</v>
      </c>
      <c r="G64" s="122">
        <f>+'SKIC cons-BS'!R60</f>
        <v>144371.60878058473</v>
      </c>
      <c r="H64" s="122">
        <f>+'SKIC cons-BS'!S60</f>
        <v>157553.91348412953</v>
      </c>
      <c r="I64" s="122">
        <f>+'SKIC cons-BS'!T60</f>
        <v>196571.92089882196</v>
      </c>
      <c r="J64" s="122">
        <f>+'SKIC cons-BS'!U60</f>
        <v>179783.82486290426</v>
      </c>
      <c r="K64" s="122">
        <f>+'SKIC cons-BS'!V60</f>
        <v>232700.08990022549</v>
      </c>
      <c r="L64" s="122">
        <f>+'SKIC cons-BS'!W60</f>
        <v>255008.74917175883</v>
      </c>
      <c r="M64" s="122">
        <f>+'SKIC cons-BS'!X60</f>
        <v>294457.30489831226</v>
      </c>
      <c r="N64" s="122">
        <f>+'SKIC cons-BS'!Y60</f>
        <v>292864.8075433395</v>
      </c>
      <c r="O64" s="122">
        <f>+'SKIC cons-BS'!Z60</f>
        <v>306741.76144032489</v>
      </c>
      <c r="P64" s="122">
        <f>+'SKIC cons-BS'!AA60</f>
        <v>273641.21987750084</v>
      </c>
      <c r="Q64" s="122">
        <f>+'SKIC cons-BS'!AB60</f>
        <v>260826.02423396561</v>
      </c>
      <c r="R64" s="122">
        <f>+'SKIC cons-BS'!AC60</f>
        <v>254683.17743863843</v>
      </c>
      <c r="S64" s="122">
        <f>+'SKIC cons-BS'!AD60</f>
        <v>292562.87855698093</v>
      </c>
      <c r="T64" s="122">
        <f>+'SKIC cons-BS'!AE60</f>
        <v>321671.44113443996</v>
      </c>
      <c r="U64" s="122">
        <f>+'SKIC cons-BS'!AF60</f>
        <v>295313.05825840624</v>
      </c>
      <c r="V64" s="122">
        <f>+'SKIC cons-BS'!AG60</f>
        <v>254813.50673027974</v>
      </c>
      <c r="W64" s="122">
        <f>+'SKIC cons-BS'!AH60</f>
        <v>313000.45432625193</v>
      </c>
      <c r="X64" s="122">
        <f>+'SKIC cons-BS'!AI60</f>
        <v>323277.51587846538</v>
      </c>
      <c r="Y64" s="122">
        <f>+'SKIC cons-BS'!AJ60</f>
        <v>385712.00845621928</v>
      </c>
      <c r="Z64" s="122">
        <f>+'SKIC cons-BS'!AK60</f>
        <v>402158.66964223119</v>
      </c>
      <c r="AA64" s="122">
        <f>+'SKIC cons-BS'!AL60</f>
        <v>474018.13868751662</v>
      </c>
      <c r="AB64" s="122">
        <f>+'SKIC cons-BS'!AM60</f>
        <v>538585.568694958</v>
      </c>
      <c r="AC64" s="122">
        <f>+'SKIC cons-BS'!AN60</f>
        <v>540875.37963376509</v>
      </c>
      <c r="AD64" s="122">
        <f>+'SKIC cons-BS'!AO60</f>
        <v>504232.25898394745</v>
      </c>
      <c r="AE64" s="122">
        <f>+'SKIC cons-BS'!AP60</f>
        <v>339971.30517158832</v>
      </c>
      <c r="AF64" s="122">
        <f>+'SKIC cons-BS'!AQ60</f>
        <v>331642.4719910202</v>
      </c>
      <c r="AG64" s="122">
        <f>+'SKIC cons-BS'!AR60</f>
        <v>343208.49634613673</v>
      </c>
      <c r="AH64" s="122">
        <f>+'SKIC cons-BS'!AS60</f>
        <v>275221.72992393072</v>
      </c>
      <c r="AI64" s="122">
        <f>+'SKIC cons-BS'!AT60</f>
        <v>311124.75998615002</v>
      </c>
      <c r="AJ64" s="122">
        <f>+'SKIC cons-BS'!AU60</f>
        <v>238788.44678708407</v>
      </c>
    </row>
    <row r="65" spans="2:36">
      <c r="B65" s="121" t="s">
        <v>303</v>
      </c>
      <c r="C65" s="122"/>
      <c r="D65" s="122"/>
      <c r="E65" s="122"/>
      <c r="F65" s="122">
        <f>+'SKIC cons-BS'!Q68</f>
        <v>87650.159081064121</v>
      </c>
      <c r="G65" s="122">
        <f>+'SKIC cons-BS'!R68</f>
        <v>94261.891202860657</v>
      </c>
      <c r="H65" s="122">
        <f>+'SKIC cons-BS'!S68</f>
        <v>80784.562583498409</v>
      </c>
      <c r="I65" s="122">
        <f>+'SKIC cons-BS'!T68</f>
        <v>73892.085339632366</v>
      </c>
      <c r="J65" s="122">
        <f>+'SKIC cons-BS'!U68</f>
        <v>75070.801848093615</v>
      </c>
      <c r="K65" s="122">
        <f>+'SKIC cons-BS'!V68</f>
        <v>79914.618366173934</v>
      </c>
      <c r="L65" s="122">
        <f>+'SKIC cons-BS'!W68</f>
        <v>87287.419568578378</v>
      </c>
      <c r="M65" s="122">
        <f>+'SKIC cons-BS'!X68</f>
        <v>85308.395929745529</v>
      </c>
      <c r="N65" s="122">
        <f>+'SKIC cons-BS'!Y68</f>
        <v>83585.423511499321</v>
      </c>
      <c r="O65" s="122">
        <f>+'SKIC cons-BS'!Z68</f>
        <v>69481.932561060064</v>
      </c>
      <c r="P65" s="122">
        <f>+'SKIC cons-BS'!AA68</f>
        <v>68288.464863680085</v>
      </c>
      <c r="Q65" s="122">
        <f>+'SKIC cons-BS'!AB68</f>
        <v>67832.824969866138</v>
      </c>
      <c r="R65" s="122">
        <f>+'SKIC cons-BS'!AC68</f>
        <v>79089.217244531959</v>
      </c>
      <c r="S65" s="122">
        <f>+'SKIC cons-BS'!AD68</f>
        <v>76833.004073037591</v>
      </c>
      <c r="T65" s="122">
        <f>+'SKIC cons-BS'!AE68</f>
        <v>75405.356161371878</v>
      </c>
      <c r="U65" s="122">
        <f>+'SKIC cons-BS'!AF68</f>
        <v>70277.658578642688</v>
      </c>
      <c r="V65" s="122">
        <f>+'SKIC cons-BS'!AG68</f>
        <v>90706.583480330053</v>
      </c>
      <c r="W65" s="122">
        <f>+'SKIC cons-BS'!AH68</f>
        <v>101797.89715475011</v>
      </c>
      <c r="X65" s="122">
        <f>+'SKIC cons-BS'!AI68</f>
        <v>89087.896961634193</v>
      </c>
      <c r="Y65" s="122">
        <f>+'SKIC cons-BS'!AJ68</f>
        <v>82488.749687578107</v>
      </c>
      <c r="Z65" s="122">
        <f>+'SKIC cons-BS'!AK68</f>
        <v>96879.760708527101</v>
      </c>
      <c r="AA65" s="122">
        <f>+'SKIC cons-BS'!AL68</f>
        <v>104660.41548057337</v>
      </c>
      <c r="AB65" s="122">
        <f>+'SKIC cons-BS'!AM68</f>
        <v>106229.94910560588</v>
      </c>
      <c r="AC65" s="122">
        <f>+'SKIC cons-BS'!AN68</f>
        <v>93199.849263063865</v>
      </c>
      <c r="AD65" s="122">
        <f>+'SKIC cons-BS'!AO68</f>
        <v>75393.80700474279</v>
      </c>
      <c r="AE65" s="122">
        <f>+'SKIC cons-BS'!AP68</f>
        <v>129271.20840166647</v>
      </c>
      <c r="AF65" s="122">
        <f>+'SKIC cons-BS'!AQ68</f>
        <v>121332.12296418662</v>
      </c>
      <c r="AG65" s="122">
        <f>+'SKIC cons-BS'!AR68</f>
        <v>119502.77158898495</v>
      </c>
      <c r="AH65" s="122">
        <f>+'SKIC cons-BS'!AS68</f>
        <v>66863.806876342249</v>
      </c>
      <c r="AI65" s="122">
        <f>+'SKIC cons-BS'!AT68</f>
        <v>60257.98419843243</v>
      </c>
      <c r="AJ65" s="122">
        <f>+'SKIC cons-BS'!AU68</f>
        <v>44279.61153607165</v>
      </c>
    </row>
    <row r="66" spans="2:36">
      <c r="B66" s="121" t="s">
        <v>270</v>
      </c>
      <c r="C66" s="122"/>
      <c r="D66" s="122"/>
      <c r="E66" s="122"/>
      <c r="F66" s="122">
        <f>+'SKIC cons-BS'!Q69</f>
        <v>-469.15321074880126</v>
      </c>
      <c r="G66" s="122">
        <f>+'SKIC cons-BS'!R69</f>
        <v>-556.31890871767712</v>
      </c>
      <c r="H66" s="122">
        <f>+'SKIC cons-BS'!S69</f>
        <v>-532.97707344788932</v>
      </c>
      <c r="I66" s="122">
        <f>+'SKIC cons-BS'!T69</f>
        <v>-519.63296084309991</v>
      </c>
      <c r="J66" s="122">
        <f>+'SKIC cons-BS'!U69</f>
        <v>-522.23325704909541</v>
      </c>
      <c r="K66" s="122">
        <f>+'SKIC cons-BS'!V69</f>
        <v>-526.39971703535582</v>
      </c>
      <c r="L66" s="122">
        <f>+'SKIC cons-BS'!W69</f>
        <v>-496.79157770742842</v>
      </c>
      <c r="M66" s="122">
        <f>+'SKIC cons-BS'!X69</f>
        <v>-124.67694758380136</v>
      </c>
      <c r="N66" s="122">
        <f>+'SKIC cons-BS'!Y69</f>
        <v>147.37291983866228</v>
      </c>
      <c r="O66" s="122">
        <f>+'SKIC cons-BS'!Z69</f>
        <v>252.46763611609921</v>
      </c>
      <c r="P66" s="122">
        <f>+'SKIC cons-BS'!AA69</f>
        <v>616.89417093871384</v>
      </c>
      <c r="Q66" s="122">
        <f>+'SKIC cons-BS'!AB69</f>
        <v>575.76349679629516</v>
      </c>
      <c r="R66" s="122">
        <f>+'SKIC cons-BS'!AC69</f>
        <v>1770.7096138968984</v>
      </c>
      <c r="S66" s="122">
        <f>+'SKIC cons-BS'!AD69</f>
        <v>2182.6466432074476</v>
      </c>
      <c r="T66" s="122">
        <f>+'SKIC cons-BS'!AE69</f>
        <v>3461.9105199516325</v>
      </c>
      <c r="U66" s="122">
        <f>+'SKIC cons-BS'!AF69</f>
        <v>3847.826086956522</v>
      </c>
      <c r="V66" s="122">
        <f>+'SKIC cons-BS'!AG69</f>
        <v>6706.7764505321475</v>
      </c>
      <c r="W66" s="122">
        <f>+'SKIC cons-BS'!AH69</f>
        <v>8169.5258762912763</v>
      </c>
      <c r="X66" s="122">
        <f>+'SKIC cons-BS'!AI69</f>
        <v>7782.5336880954419</v>
      </c>
      <c r="Y66" s="122">
        <f>+'SKIC cons-BS'!AJ69</f>
        <v>7837.2219445138717</v>
      </c>
      <c r="Z66" s="122">
        <f>+'SKIC cons-BS'!AK69</f>
        <v>10745.867314747738</v>
      </c>
      <c r="AA66" s="122">
        <f>+'SKIC cons-BS'!AL69</f>
        <v>12173.12787034577</v>
      </c>
      <c r="AB66" s="122">
        <f>+'SKIC cons-BS'!AM69</f>
        <v>12075.495846119304</v>
      </c>
      <c r="AC66" s="122">
        <f>+'SKIC cons-BS'!AN69</f>
        <v>10790.282492184011</v>
      </c>
      <c r="AD66" s="122">
        <f>+'SKIC cons-BS'!AO69</f>
        <v>7434.5460142283837</v>
      </c>
      <c r="AE66" s="122">
        <f>+'SKIC cons-BS'!AP69</f>
        <v>6671.2226624970708</v>
      </c>
      <c r="AF66" s="122">
        <f>+'SKIC cons-BS'!AQ69</f>
        <v>9519.7757163733404</v>
      </c>
      <c r="AG66" s="122">
        <f>+'SKIC cons-BS'!AR69</f>
        <v>10030.862891007931</v>
      </c>
      <c r="AH66" s="122">
        <f>+'SKIC cons-BS'!AS69</f>
        <v>8965.461734540273</v>
      </c>
      <c r="AI66" s="122">
        <f>+'SKIC cons-BS'!AT69</f>
        <v>1102.0816938944672</v>
      </c>
      <c r="AJ66" s="122">
        <f>+'SKIC cons-BS'!AU69</f>
        <v>1001.6348481926678</v>
      </c>
    </row>
    <row r="67" spans="2:36">
      <c r="B67" s="123" t="s">
        <v>304</v>
      </c>
      <c r="C67" s="124"/>
      <c r="D67" s="124"/>
      <c r="E67" s="124"/>
      <c r="F67" s="124">
        <f>+'SKIC cons-BS'!Q70</f>
        <v>87181.005870315319</v>
      </c>
      <c r="G67" s="124">
        <f>+'SKIC cons-BS'!R70</f>
        <v>93705.57229414297</v>
      </c>
      <c r="H67" s="124">
        <f>+'SKIC cons-BS'!S70</f>
        <v>80251.585510050514</v>
      </c>
      <c r="I67" s="124">
        <f>+'SKIC cons-BS'!T70</f>
        <v>73372.452378789254</v>
      </c>
      <c r="J67" s="124">
        <f>+'SKIC cons-BS'!U70</f>
        <v>74548.568591044517</v>
      </c>
      <c r="K67" s="124">
        <f>+'SKIC cons-BS'!V70</f>
        <v>79388.21864913858</v>
      </c>
      <c r="L67" s="124">
        <f>+'SKIC cons-BS'!W70</f>
        <v>86790.62799087094</v>
      </c>
      <c r="M67" s="124">
        <f>+'SKIC cons-BS'!X70</f>
        <v>85183.718982161736</v>
      </c>
      <c r="N67" s="124">
        <f>+'SKIC cons-BS'!Y70</f>
        <v>83732.796431337978</v>
      </c>
      <c r="O67" s="124">
        <f>+'SKIC cons-BS'!Z70</f>
        <v>69734.400197176161</v>
      </c>
      <c r="P67" s="124">
        <f>+'SKIC cons-BS'!AA70</f>
        <v>68905.359034618799</v>
      </c>
      <c r="Q67" s="124">
        <f>+'SKIC cons-BS'!AB70</f>
        <v>68408.588466662433</v>
      </c>
      <c r="R67" s="124">
        <f>+'SKIC cons-BS'!AC70</f>
        <v>80859.926858428851</v>
      </c>
      <c r="S67" s="124">
        <f>+'SKIC cons-BS'!AD70</f>
        <v>79015.650716245043</v>
      </c>
      <c r="T67" s="124">
        <f>+'SKIC cons-BS'!AE70</f>
        <v>78867.266681323512</v>
      </c>
      <c r="U67" s="124">
        <f>+'SKIC cons-BS'!AF70</f>
        <v>74125.484665599215</v>
      </c>
      <c r="V67" s="124">
        <f>+'SKIC cons-BS'!AG70</f>
        <v>97413.359930862207</v>
      </c>
      <c r="W67" s="124">
        <f>+'SKIC cons-BS'!AH70</f>
        <v>109967.4230310414</v>
      </c>
      <c r="X67" s="124">
        <f>+'SKIC cons-BS'!AI70</f>
        <v>96870.430649729635</v>
      </c>
      <c r="Y67" s="124">
        <f>+'SKIC cons-BS'!AJ70</f>
        <v>90325.971632091983</v>
      </c>
      <c r="Z67" s="124">
        <f>+'SKIC cons-BS'!AK70</f>
        <v>107625.62802327484</v>
      </c>
      <c r="AA67" s="124">
        <f>+'SKIC cons-BS'!AL70</f>
        <v>116833.54335091915</v>
      </c>
      <c r="AB67" s="124">
        <f>+'SKIC cons-BS'!AM70</f>
        <v>118305.44495172518</v>
      </c>
      <c r="AC67" s="124">
        <f>+'SKIC cons-BS'!AN70</f>
        <v>103990.13175524787</v>
      </c>
      <c r="AD67" s="124">
        <f>+'SKIC cons-BS'!AO70</f>
        <v>82828.353018971175</v>
      </c>
      <c r="AE67" s="124">
        <f>+'SKIC cons-BS'!AP70</f>
        <v>135942.43106416354</v>
      </c>
      <c r="AF67" s="124">
        <f>+'SKIC cons-BS'!AQ70</f>
        <v>130851.89868055997</v>
      </c>
      <c r="AG67" s="124">
        <f>+'SKIC cons-BS'!AR70</f>
        <v>129533.63447999288</v>
      </c>
      <c r="AH67" s="124">
        <f>+'SKIC cons-BS'!AS70</f>
        <v>75829.268610882515</v>
      </c>
      <c r="AI67" s="124">
        <f>+'SKIC cons-BS'!AT70</f>
        <v>61360.0658923269</v>
      </c>
      <c r="AJ67" s="124">
        <f>+'SKIC cons-BS'!AU70</f>
        <v>45281.246384264319</v>
      </c>
    </row>
    <row r="68" spans="2:36">
      <c r="B68" s="121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69" spans="2:36">
      <c r="B69" s="103" t="s">
        <v>305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2:36">
      <c r="B70" s="106" t="s">
        <v>306</v>
      </c>
      <c r="C70" s="102"/>
      <c r="D70" s="102"/>
      <c r="E70" s="102"/>
      <c r="F70" s="122">
        <f>+F46+F47-F58</f>
        <v>100827.63081243371</v>
      </c>
      <c r="G70" s="122">
        <f t="shared" ref="G70:AE70" si="57">+G46+G47-G58</f>
        <v>92789.507664801524</v>
      </c>
      <c r="H70" s="122">
        <f t="shared" si="57"/>
        <v>87849.498625635359</v>
      </c>
      <c r="I70" s="122">
        <f t="shared" si="57"/>
        <v>109052.15771781594</v>
      </c>
      <c r="J70" s="122">
        <f t="shared" si="57"/>
        <v>79352.680743267541</v>
      </c>
      <c r="K70" s="122">
        <f t="shared" si="57"/>
        <v>110470.58494097537</v>
      </c>
      <c r="L70" s="122">
        <f t="shared" si="57"/>
        <v>109841.25892659945</v>
      </c>
      <c r="M70" s="122">
        <f t="shared" si="57"/>
        <v>145273.24123535791</v>
      </c>
      <c r="N70" s="122">
        <f t="shared" si="57"/>
        <v>108344.29842134789</v>
      </c>
      <c r="O70" s="122">
        <f t="shared" si="57"/>
        <v>128227.59644613456</v>
      </c>
      <c r="P70" s="122">
        <f t="shared" si="57"/>
        <v>129870.0997284561</v>
      </c>
      <c r="Q70" s="122">
        <f t="shared" si="57"/>
        <v>99075.234409693599</v>
      </c>
      <c r="R70" s="122">
        <f t="shared" si="57"/>
        <v>72516.612982628867</v>
      </c>
      <c r="S70" s="122">
        <f t="shared" si="57"/>
        <v>126815.12149843448</v>
      </c>
      <c r="T70" s="122">
        <f t="shared" si="57"/>
        <v>126361.75387490382</v>
      </c>
      <c r="U70" s="122">
        <f t="shared" si="57"/>
        <v>77696.562384530116</v>
      </c>
      <c r="V70" s="122">
        <f t="shared" si="57"/>
        <v>89752.155228545394</v>
      </c>
      <c r="W70" s="122">
        <f t="shared" si="57"/>
        <v>158660.51803345262</v>
      </c>
      <c r="X70" s="122">
        <f t="shared" si="57"/>
        <v>186643.50914084626</v>
      </c>
      <c r="Y70" s="122">
        <f t="shared" si="57"/>
        <v>166573.25043739067</v>
      </c>
      <c r="Z70" s="122">
        <f t="shared" si="57"/>
        <v>207020.6318790456</v>
      </c>
      <c r="AA70" s="122">
        <f t="shared" si="57"/>
        <v>229805.06825571536</v>
      </c>
      <c r="AB70" s="122">
        <f t="shared" si="57"/>
        <v>221250.97048624104</v>
      </c>
      <c r="AC70" s="122">
        <f t="shared" si="57"/>
        <v>224078.28941491735</v>
      </c>
      <c r="AD70" s="122">
        <f t="shared" si="57"/>
        <v>259888.75182415178</v>
      </c>
      <c r="AE70" s="122">
        <f t="shared" si="57"/>
        <v>196064.52007211902</v>
      </c>
      <c r="AF70" s="122">
        <f t="shared" ref="AF70:AI70" si="58">+AF46+AF47-AF58</f>
        <v>166543.48751508992</v>
      </c>
      <c r="AG70" s="122">
        <f t="shared" si="58"/>
        <v>165861.34814187684</v>
      </c>
      <c r="AH70" s="122">
        <f t="shared" si="58"/>
        <v>95094.568773458028</v>
      </c>
      <c r="AI70" s="122">
        <f t="shared" si="58"/>
        <v>49716.125782996009</v>
      </c>
      <c r="AJ70" s="122">
        <f t="shared" ref="AJ70" si="59">+AJ46+AJ47-AJ58</f>
        <v>16280.142915300719</v>
      </c>
    </row>
    <row r="71" spans="2:36">
      <c r="B71" s="106" t="s">
        <v>307</v>
      </c>
      <c r="C71" s="102"/>
      <c r="D71" s="102"/>
      <c r="E71" s="102"/>
      <c r="F71" s="125">
        <f>+F61+F57</f>
        <v>47538.591721809789</v>
      </c>
      <c r="G71" s="125">
        <f t="shared" ref="G71:AE71" si="60">+G61+G57</f>
        <v>54704.506174883296</v>
      </c>
      <c r="H71" s="125">
        <f t="shared" si="60"/>
        <v>59160.203313831167</v>
      </c>
      <c r="I71" s="125">
        <f t="shared" si="60"/>
        <v>83351.624723660701</v>
      </c>
      <c r="J71" s="125">
        <f t="shared" si="60"/>
        <v>67321.664723577589</v>
      </c>
      <c r="K71" s="125">
        <f t="shared" si="60"/>
        <v>121665.29998673603</v>
      </c>
      <c r="L71" s="125">
        <f t="shared" si="60"/>
        <v>121114.95545902968</v>
      </c>
      <c r="M71" s="125">
        <f t="shared" si="60"/>
        <v>154307.35502121638</v>
      </c>
      <c r="N71" s="125">
        <f t="shared" si="60"/>
        <v>130289.34877260464</v>
      </c>
      <c r="O71" s="125">
        <f t="shared" si="60"/>
        <v>177248.21895942633</v>
      </c>
      <c r="P71" s="125">
        <f t="shared" si="60"/>
        <v>166873.85507105198</v>
      </c>
      <c r="Q71" s="125">
        <f t="shared" si="60"/>
        <v>166408.83588149466</v>
      </c>
      <c r="R71" s="125">
        <f t="shared" si="60"/>
        <v>136867.40417750896</v>
      </c>
      <c r="S71" s="125">
        <f t="shared" si="60"/>
        <v>162973.31190601533</v>
      </c>
      <c r="T71" s="125">
        <f t="shared" si="60"/>
        <v>168670.58783115313</v>
      </c>
      <c r="U71" s="125">
        <f t="shared" si="60"/>
        <v>140999.5319620643</v>
      </c>
      <c r="V71" s="125">
        <f t="shared" si="60"/>
        <v>107651.95160354686</v>
      </c>
      <c r="W71" s="125">
        <f t="shared" si="60"/>
        <v>149351.64851899794</v>
      </c>
      <c r="X71" s="125">
        <f t="shared" si="60"/>
        <v>183511.94639945068</v>
      </c>
      <c r="Y71" s="125">
        <f t="shared" si="60"/>
        <v>189817.76118470382</v>
      </c>
      <c r="Z71" s="125">
        <f t="shared" si="60"/>
        <v>201911.16537751502</v>
      </c>
      <c r="AA71" s="125">
        <f t="shared" si="60"/>
        <v>217539.16448425502</v>
      </c>
      <c r="AB71" s="125">
        <f t="shared" si="60"/>
        <v>202434.26016016764</v>
      </c>
      <c r="AC71" s="125">
        <f t="shared" si="60"/>
        <v>210428.32402858417</v>
      </c>
      <c r="AD71" s="125">
        <f t="shared" si="60"/>
        <v>197109.29063298067</v>
      </c>
      <c r="AE71" s="125">
        <f t="shared" si="60"/>
        <v>187871.93061087286</v>
      </c>
      <c r="AF71" s="125">
        <f t="shared" ref="AF71:AI71" si="61">+AF61+AF57</f>
        <v>181036.03045513268</v>
      </c>
      <c r="AG71" s="125">
        <f t="shared" si="61"/>
        <v>192791.9993761697</v>
      </c>
      <c r="AH71" s="125">
        <f t="shared" si="61"/>
        <v>155677.92886819341</v>
      </c>
      <c r="AI71" s="125">
        <f t="shared" si="61"/>
        <v>152488.06173733305</v>
      </c>
      <c r="AJ71" s="125">
        <f t="shared" ref="AJ71" si="62">+AJ61+AJ57</f>
        <v>102803.17006277989</v>
      </c>
    </row>
    <row r="72" spans="2:36">
      <c r="B72" s="106" t="s">
        <v>308</v>
      </c>
      <c r="C72" s="102"/>
      <c r="D72" s="102"/>
      <c r="E72" s="102"/>
      <c r="F72" s="125">
        <f>+F71-F45</f>
        <v>41926.863040912962</v>
      </c>
      <c r="G72" s="125">
        <f t="shared" ref="G72:AE72" si="63">+G71-G45</f>
        <v>48906.46790053969</v>
      </c>
      <c r="H72" s="125">
        <f t="shared" si="63"/>
        <v>50839.236191090422</v>
      </c>
      <c r="I72" s="125">
        <f t="shared" si="63"/>
        <v>75447.316858968537</v>
      </c>
      <c r="J72" s="125">
        <f t="shared" si="63"/>
        <v>61048.374282136538</v>
      </c>
      <c r="K72" s="125">
        <f t="shared" si="63"/>
        <v>106545.95964806272</v>
      </c>
      <c r="L72" s="125">
        <f t="shared" si="63"/>
        <v>100787.71994404771</v>
      </c>
      <c r="M72" s="125">
        <f t="shared" si="63"/>
        <v>142869.74911083339</v>
      </c>
      <c r="N72" s="125">
        <f t="shared" si="63"/>
        <v>124582.64417554825</v>
      </c>
      <c r="O72" s="125">
        <f t="shared" si="63"/>
        <v>158586.64835745221</v>
      </c>
      <c r="P72" s="125">
        <f t="shared" si="63"/>
        <v>161925.54095685741</v>
      </c>
      <c r="Q72" s="125">
        <f t="shared" si="63"/>
        <v>159608.68997018336</v>
      </c>
      <c r="R72" s="125">
        <f t="shared" si="63"/>
        <v>121305.77818411983</v>
      </c>
      <c r="S72" s="125">
        <f t="shared" si="63"/>
        <v>158675.31656091544</v>
      </c>
      <c r="T72" s="125">
        <f t="shared" si="63"/>
        <v>156872.9292623942</v>
      </c>
      <c r="U72" s="125">
        <f t="shared" si="63"/>
        <v>106136.907254588</v>
      </c>
      <c r="V72" s="125">
        <f t="shared" si="63"/>
        <v>72935.52901064296</v>
      </c>
      <c r="W72" s="125">
        <f t="shared" si="63"/>
        <v>136583.40947739792</v>
      </c>
      <c r="X72" s="125">
        <f t="shared" si="63"/>
        <v>171790.9170886619</v>
      </c>
      <c r="Y72" s="125">
        <f t="shared" si="63"/>
        <v>149502.70036657501</v>
      </c>
      <c r="Z72" s="125">
        <f t="shared" si="63"/>
        <v>192638.60327623677</v>
      </c>
      <c r="AA72" s="125">
        <f t="shared" si="63"/>
        <v>201321.22316266241</v>
      </c>
      <c r="AB72" s="125">
        <f t="shared" si="63"/>
        <v>177681.7191826959</v>
      </c>
      <c r="AC72" s="125">
        <f t="shared" si="63"/>
        <v>193694.40040196513</v>
      </c>
      <c r="AD72" s="125">
        <f t="shared" si="63"/>
        <v>178880.91481211237</v>
      </c>
      <c r="AE72" s="125">
        <f t="shared" si="63"/>
        <v>175524.44408226461</v>
      </c>
      <c r="AF72" s="125">
        <f t="shared" ref="AF72:AI72" si="64">+AF71-AF45</f>
        <v>163679.1896986255</v>
      </c>
      <c r="AG72" s="125">
        <f t="shared" si="64"/>
        <v>173421.82737723913</v>
      </c>
      <c r="AH72" s="125">
        <f t="shared" si="64"/>
        <v>144628.3082110672</v>
      </c>
      <c r="AI72" s="125">
        <f t="shared" si="64"/>
        <v>126087.78054077875</v>
      </c>
      <c r="AJ72" s="125">
        <f t="shared" ref="AJ72" si="65">+AJ71-AJ45</f>
        <v>97242.271431938469</v>
      </c>
    </row>
    <row r="73" spans="2:36">
      <c r="B73" s="106" t="s">
        <v>309</v>
      </c>
      <c r="C73" s="102"/>
      <c r="D73" s="102"/>
      <c r="E73" s="102"/>
      <c r="F73" s="125">
        <f t="shared" ref="F73:AE73" si="66">+F49/F60</f>
        <v>1.1143823456102195</v>
      </c>
      <c r="G73" s="125">
        <f t="shared" si="66"/>
        <v>1.0726035627406338</v>
      </c>
      <c r="H73" s="125">
        <f t="shared" si="66"/>
        <v>1.1334385699301019</v>
      </c>
      <c r="I73" s="125">
        <f t="shared" si="66"/>
        <v>1.0607861328786368</v>
      </c>
      <c r="J73" s="125">
        <f t="shared" si="66"/>
        <v>1.037444053812226</v>
      </c>
      <c r="K73" s="125">
        <f t="shared" si="66"/>
        <v>1.0552982802568365</v>
      </c>
      <c r="L73" s="125">
        <f t="shared" si="66"/>
        <v>1.0052914878950152</v>
      </c>
      <c r="M73" s="125">
        <f t="shared" si="66"/>
        <v>0.94224509416550295</v>
      </c>
      <c r="N73" s="125">
        <f t="shared" si="66"/>
        <v>0.86657408222179577</v>
      </c>
      <c r="O73" s="125">
        <f t="shared" si="66"/>
        <v>0.86756614099290341</v>
      </c>
      <c r="P73" s="125">
        <f t="shared" si="66"/>
        <v>0.83824611292257956</v>
      </c>
      <c r="Q73" s="125">
        <f t="shared" si="66"/>
        <v>0.76385965524972388</v>
      </c>
      <c r="R73" s="125">
        <f t="shared" si="66"/>
        <v>0.80166112774950349</v>
      </c>
      <c r="S73" s="125">
        <f t="shared" si="66"/>
        <v>0.85658665886739682</v>
      </c>
      <c r="T73" s="125">
        <f t="shared" si="66"/>
        <v>0.85313680691546279</v>
      </c>
      <c r="U73" s="125">
        <f t="shared" si="66"/>
        <v>0.87347550586962985</v>
      </c>
      <c r="V73" s="125">
        <f t="shared" si="66"/>
        <v>0.96843364242671703</v>
      </c>
      <c r="W73" s="125">
        <f t="shared" si="66"/>
        <v>0.94441189715365359</v>
      </c>
      <c r="X73" s="125">
        <f t="shared" si="66"/>
        <v>1.0256569279120766</v>
      </c>
      <c r="Y73" s="125">
        <f t="shared" si="66"/>
        <v>1.0102080527543071</v>
      </c>
      <c r="Z73" s="125">
        <f t="shared" si="66"/>
        <v>1.0353255803484114</v>
      </c>
      <c r="AA73" s="125">
        <f t="shared" si="66"/>
        <v>1.0129615510375645</v>
      </c>
      <c r="AB73" s="125">
        <f t="shared" si="66"/>
        <v>1.0001820544604152</v>
      </c>
      <c r="AC73" s="125">
        <f t="shared" si="66"/>
        <v>0.9848050300986172</v>
      </c>
      <c r="AD73" s="125">
        <f t="shared" si="66"/>
        <v>1.2143410945858406</v>
      </c>
      <c r="AE73" s="125">
        <f t="shared" si="66"/>
        <v>1.1182834083428228</v>
      </c>
      <c r="AF73" s="125">
        <f t="shared" ref="AF73:AI73" si="67">+AF49/AF60</f>
        <v>1.1275266055436477</v>
      </c>
      <c r="AG73" s="125">
        <f t="shared" si="67"/>
        <v>1.0735469489113729</v>
      </c>
      <c r="AH73" s="125">
        <f t="shared" si="67"/>
        <v>0.88918645750930192</v>
      </c>
      <c r="AI73" s="125">
        <f t="shared" si="67"/>
        <v>0.79250268953935765</v>
      </c>
      <c r="AJ73" s="125">
        <f t="shared" ref="AJ73" si="68">+AJ49/AJ60</f>
        <v>0.7564603861710677</v>
      </c>
    </row>
    <row r="74" spans="2:36">
      <c r="B74" s="106" t="s">
        <v>310</v>
      </c>
      <c r="C74" s="102"/>
      <c r="D74" s="102"/>
      <c r="E74" s="102"/>
      <c r="F74" s="125">
        <f t="shared" ref="F74:AE74" si="69">+(F45+F46)/F60</f>
        <v>0.67943644320738994</v>
      </c>
      <c r="G74" s="125">
        <f t="shared" si="69"/>
        <v>0.79091527268723683</v>
      </c>
      <c r="H74" s="125">
        <f t="shared" si="69"/>
        <v>0.87133377523354505</v>
      </c>
      <c r="I74" s="125">
        <f t="shared" si="69"/>
        <v>0.75978120668696336</v>
      </c>
      <c r="J74" s="125">
        <f t="shared" si="69"/>
        <v>0.71954215440935965</v>
      </c>
      <c r="K74" s="125">
        <f t="shared" si="69"/>
        <v>0.62336083398458075</v>
      </c>
      <c r="L74" s="125">
        <f t="shared" si="69"/>
        <v>0.57417435981312837</v>
      </c>
      <c r="M74" s="125">
        <f t="shared" si="69"/>
        <v>0.50336963990047712</v>
      </c>
      <c r="N74" s="125">
        <f t="shared" si="69"/>
        <v>0.43199402375784485</v>
      </c>
      <c r="O74" s="125">
        <f t="shared" si="69"/>
        <v>0.40786514474843599</v>
      </c>
      <c r="P74" s="125">
        <f t="shared" si="69"/>
        <v>0.34192270387251122</v>
      </c>
      <c r="Q74" s="125">
        <f t="shared" si="69"/>
        <v>0.27184232162975475</v>
      </c>
      <c r="R74" s="125">
        <f t="shared" si="69"/>
        <v>0.3123690907479853</v>
      </c>
      <c r="S74" s="125">
        <f t="shared" si="69"/>
        <v>0.36355423243945639</v>
      </c>
      <c r="T74" s="125">
        <f t="shared" si="69"/>
        <v>0.34022202487587622</v>
      </c>
      <c r="U74" s="125">
        <f t="shared" si="69"/>
        <v>0.50524307182680595</v>
      </c>
      <c r="V74" s="125">
        <f t="shared" si="69"/>
        <v>0.6956774371746216</v>
      </c>
      <c r="W74" s="125">
        <f t="shared" si="69"/>
        <v>0.5426692869643942</v>
      </c>
      <c r="X74" s="125">
        <f t="shared" si="69"/>
        <v>0.4935485872164736</v>
      </c>
      <c r="Y74" s="125">
        <f t="shared" si="69"/>
        <v>0.46233716035228017</v>
      </c>
      <c r="Z74" s="125">
        <f t="shared" si="69"/>
        <v>0.42138987251851628</v>
      </c>
      <c r="AA74" s="125">
        <f t="shared" si="69"/>
        <v>0.33762704871356974</v>
      </c>
      <c r="AB74" s="125">
        <f t="shared" si="69"/>
        <v>0.34508353804389064</v>
      </c>
      <c r="AC74" s="125">
        <f t="shared" si="69"/>
        <v>0.30777583569589456</v>
      </c>
      <c r="AD74" s="125">
        <f t="shared" si="69"/>
        <v>0.30768339953008578</v>
      </c>
      <c r="AE74" s="125">
        <f t="shared" si="69"/>
        <v>0.36576291599821942</v>
      </c>
      <c r="AF74" s="125">
        <f t="shared" ref="AF74:AI74" si="70">+(AF45+AF46)/AF60</f>
        <v>0.45769494264040483</v>
      </c>
      <c r="AG74" s="125">
        <f t="shared" si="70"/>
        <v>0.47234442364740503</v>
      </c>
      <c r="AH74" s="125">
        <f t="shared" si="70"/>
        <v>0.30989741041044139</v>
      </c>
      <c r="AI74" s="125">
        <f t="shared" si="70"/>
        <v>0.43986039268599725</v>
      </c>
      <c r="AJ74" s="125">
        <f t="shared" ref="AJ74" si="71">+(AJ45+AJ46)/AJ60</f>
        <v>0.55552230192376095</v>
      </c>
    </row>
    <row r="75" spans="2:36">
      <c r="B75" s="106" t="s">
        <v>311</v>
      </c>
      <c r="C75" s="102"/>
      <c r="D75" s="102"/>
      <c r="E75" s="102"/>
      <c r="F75" s="125">
        <f t="shared" ref="F75:AE75" si="72">+F64/F67</f>
        <v>1.7823948393240974</v>
      </c>
      <c r="G75" s="125">
        <f t="shared" si="72"/>
        <v>1.5406939549699397</v>
      </c>
      <c r="H75" s="125">
        <f t="shared" si="72"/>
        <v>1.963249853355207</v>
      </c>
      <c r="I75" s="125">
        <f t="shared" si="72"/>
        <v>2.679097052446997</v>
      </c>
      <c r="J75" s="125">
        <f t="shared" si="72"/>
        <v>2.4116334929132579</v>
      </c>
      <c r="K75" s="125">
        <f t="shared" si="72"/>
        <v>2.9311665365444051</v>
      </c>
      <c r="L75" s="125">
        <f t="shared" si="72"/>
        <v>2.9382060606656966</v>
      </c>
      <c r="M75" s="125">
        <f t="shared" si="72"/>
        <v>3.4567322067726858</v>
      </c>
      <c r="N75" s="125">
        <f t="shared" si="72"/>
        <v>3.4976116889096449</v>
      </c>
      <c r="O75" s="125">
        <f t="shared" si="72"/>
        <v>4.3987151330333827</v>
      </c>
      <c r="P75" s="125">
        <f t="shared" si="72"/>
        <v>3.9712617960530547</v>
      </c>
      <c r="Q75" s="125">
        <f t="shared" si="72"/>
        <v>3.8127672282124925</v>
      </c>
      <c r="R75" s="125">
        <f t="shared" si="72"/>
        <v>3.1496835000177867</v>
      </c>
      <c r="S75" s="125">
        <f t="shared" si="72"/>
        <v>3.7025940545324412</v>
      </c>
      <c r="T75" s="125">
        <f t="shared" si="72"/>
        <v>4.0786432023086032</v>
      </c>
      <c r="U75" s="125">
        <f t="shared" si="72"/>
        <v>3.9839612461307472</v>
      </c>
      <c r="V75" s="125">
        <f t="shared" si="72"/>
        <v>2.6157963025926847</v>
      </c>
      <c r="W75" s="125">
        <f t="shared" si="72"/>
        <v>2.8463016200525018</v>
      </c>
      <c r="X75" s="125">
        <f t="shared" si="72"/>
        <v>3.3372156364968903</v>
      </c>
      <c r="Y75" s="125">
        <f t="shared" si="72"/>
        <v>4.2702226334997917</v>
      </c>
      <c r="Z75" s="125">
        <f t="shared" si="72"/>
        <v>3.7366441156121422</v>
      </c>
      <c r="AA75" s="125">
        <f t="shared" si="72"/>
        <v>4.0572093004469121</v>
      </c>
      <c r="AB75" s="125">
        <f t="shared" si="72"/>
        <v>4.5525002582487151</v>
      </c>
      <c r="AC75" s="125">
        <f t="shared" si="72"/>
        <v>5.2012183320122558</v>
      </c>
      <c r="AD75" s="125">
        <f t="shared" si="72"/>
        <v>6.0876769923030709</v>
      </c>
      <c r="AE75" s="125">
        <f t="shared" si="72"/>
        <v>2.5008476199099681</v>
      </c>
      <c r="AF75" s="125">
        <f t="shared" ref="AF75:AI75" si="73">+AF64/AF67</f>
        <v>2.5344872740489373</v>
      </c>
      <c r="AG75" s="125">
        <f t="shared" si="73"/>
        <v>2.6495704974536709</v>
      </c>
      <c r="AH75" s="125">
        <f t="shared" si="73"/>
        <v>3.6294920809038729</v>
      </c>
      <c r="AI75" s="125">
        <f t="shared" si="73"/>
        <v>5.0704763018361803</v>
      </c>
      <c r="AJ75" s="125">
        <f t="shared" ref="AJ75" si="74">+AJ64/AJ67</f>
        <v>5.2734512818106838</v>
      </c>
    </row>
    <row r="76" spans="2:36">
      <c r="B76" s="106" t="s">
        <v>312</v>
      </c>
      <c r="C76" s="102"/>
      <c r="D76" s="102"/>
      <c r="E76" s="102"/>
      <c r="F76" s="126">
        <f t="shared" ref="F76:AE76" si="75">+F71/(F71+F67)*100</f>
        <v>35.287064815719582</v>
      </c>
      <c r="G76" s="126">
        <f t="shared" si="75"/>
        <v>36.860371437847014</v>
      </c>
      <c r="H76" s="126">
        <f t="shared" si="75"/>
        <v>42.435581533616215</v>
      </c>
      <c r="I76" s="126">
        <f t="shared" si="75"/>
        <v>53.183675581113199</v>
      </c>
      <c r="J76" s="126">
        <f t="shared" si="75"/>
        <v>47.45298795292738</v>
      </c>
      <c r="K76" s="126">
        <f t="shared" si="75"/>
        <v>60.513887452565527</v>
      </c>
      <c r="L76" s="126">
        <f t="shared" si="75"/>
        <v>58.254787317058742</v>
      </c>
      <c r="M76" s="126">
        <f t="shared" si="75"/>
        <v>64.431359566678395</v>
      </c>
      <c r="N76" s="126">
        <f t="shared" si="75"/>
        <v>60.876573612721884</v>
      </c>
      <c r="O76" s="126">
        <f t="shared" si="75"/>
        <v>71.765462510963104</v>
      </c>
      <c r="P76" s="126">
        <f t="shared" si="75"/>
        <v>70.775473446214392</v>
      </c>
      <c r="Q76" s="126">
        <f t="shared" si="75"/>
        <v>70.867328667554517</v>
      </c>
      <c r="R76" s="126">
        <f t="shared" si="75"/>
        <v>62.861838946125594</v>
      </c>
      <c r="S76" s="126">
        <f t="shared" si="75"/>
        <v>67.347415411013273</v>
      </c>
      <c r="T76" s="126">
        <f t="shared" si="75"/>
        <v>68.139310718091252</v>
      </c>
      <c r="U76" s="126">
        <f t="shared" si="75"/>
        <v>65.543066153995952</v>
      </c>
      <c r="V76" s="126">
        <f t="shared" si="75"/>
        <v>52.496422138896627</v>
      </c>
      <c r="W76" s="126">
        <f t="shared" si="75"/>
        <v>57.593777282276903</v>
      </c>
      <c r="X76" s="126">
        <f t="shared" si="75"/>
        <v>65.450599403136479</v>
      </c>
      <c r="Y76" s="126">
        <f t="shared" si="75"/>
        <v>67.757275622809658</v>
      </c>
      <c r="Z76" s="126">
        <f t="shared" si="75"/>
        <v>65.23010177858869</v>
      </c>
      <c r="AA76" s="126">
        <f t="shared" si="75"/>
        <v>65.058887698301277</v>
      </c>
      <c r="AB76" s="126">
        <f t="shared" si="75"/>
        <v>63.114811460447875</v>
      </c>
      <c r="AC76" s="126">
        <f t="shared" si="75"/>
        <v>66.926199832638687</v>
      </c>
      <c r="AD76" s="126">
        <f t="shared" si="75"/>
        <v>70.411856033927265</v>
      </c>
      <c r="AE76" s="126">
        <f t="shared" si="75"/>
        <v>58.018405866572273</v>
      </c>
      <c r="AF76" s="126">
        <f t="shared" ref="AF76:AI76" si="76">+AF71/(AF71+AF67)*100</f>
        <v>58.045218664544592</v>
      </c>
      <c r="AG76" s="126">
        <f t="shared" si="76"/>
        <v>59.812803924308092</v>
      </c>
      <c r="AH76" s="126">
        <f t="shared" si="76"/>
        <v>67.245394771047614</v>
      </c>
      <c r="AI76" s="126">
        <f t="shared" si="76"/>
        <v>71.306708844049524</v>
      </c>
      <c r="AJ76" s="126">
        <f t="shared" ref="AJ76" si="77">+AJ71/(AJ71+AJ67)*100</f>
        <v>69.422004373797748</v>
      </c>
    </row>
    <row r="77" spans="2:36">
      <c r="B77" s="106" t="s">
        <v>313</v>
      </c>
      <c r="C77" s="102"/>
      <c r="D77" s="102"/>
      <c r="E77" s="102"/>
      <c r="F77" s="127">
        <f t="shared" ref="F77:AD77" si="78">+F71/SUM(C13:F13)</f>
        <v>3.0528581067498233</v>
      </c>
      <c r="G77" s="127">
        <f t="shared" si="78"/>
        <v>5.7996944892081608</v>
      </c>
      <c r="H77" s="127">
        <f t="shared" si="78"/>
        <v>3.0947303668238084</v>
      </c>
      <c r="I77" s="127">
        <f t="shared" si="78"/>
        <v>9.457082171773429</v>
      </c>
      <c r="J77" s="127">
        <f t="shared" si="78"/>
        <v>6.7600355093354416</v>
      </c>
      <c r="K77" s="127">
        <f t="shared" si="78"/>
        <v>7.4814242181238342</v>
      </c>
      <c r="L77" s="127">
        <f t="shared" si="78"/>
        <v>4.9058571046913615</v>
      </c>
      <c r="M77" s="127">
        <f t="shared" si="78"/>
        <v>4.6299740805055283</v>
      </c>
      <c r="N77" s="127">
        <f t="shared" si="78"/>
        <v>8.6042217579044387</v>
      </c>
      <c r="O77" s="127">
        <f t="shared" si="78"/>
        <v>26.028080039774515</v>
      </c>
      <c r="P77" s="127">
        <f t="shared" si="78"/>
        <v>25.996645493063067</v>
      </c>
      <c r="Q77" s="127">
        <f t="shared" si="78"/>
        <v>58.232186550265276</v>
      </c>
      <c r="R77" s="127">
        <f t="shared" si="78"/>
        <v>5.5172896431454408</v>
      </c>
      <c r="S77" s="127">
        <f t="shared" si="78"/>
        <v>4.4467870327440844</v>
      </c>
      <c r="T77" s="127">
        <f t="shared" si="78"/>
        <v>4.7292865327273921</v>
      </c>
      <c r="U77" s="127">
        <f t="shared" si="78"/>
        <v>3.3415682252233352</v>
      </c>
      <c r="V77" s="127">
        <f t="shared" si="78"/>
        <v>2.5344451539448913</v>
      </c>
      <c r="W77" s="127">
        <f t="shared" si="78"/>
        <v>3.3559426238373242</v>
      </c>
      <c r="X77" s="127">
        <f t="shared" si="78"/>
        <v>4.1780699389289833</v>
      </c>
      <c r="Y77" s="127">
        <f t="shared" si="78"/>
        <v>4.9958089019726861</v>
      </c>
      <c r="Z77" s="127">
        <f t="shared" si="78"/>
        <v>4.9265851399940228</v>
      </c>
      <c r="AA77" s="127">
        <f t="shared" si="78"/>
        <v>4.6433557776662351</v>
      </c>
      <c r="AB77" s="127">
        <f t="shared" si="78"/>
        <v>3.5235689079883281</v>
      </c>
      <c r="AC77" s="127">
        <f t="shared" si="78"/>
        <v>3.1594089881136052</v>
      </c>
      <c r="AD77" s="127">
        <f t="shared" si="78"/>
        <v>-7.4977857899874731</v>
      </c>
      <c r="AE77" s="127">
        <f>+AE71/SUM(AB13:AE13)</f>
        <v>-5.0556209631299716</v>
      </c>
      <c r="AF77" s="127">
        <f>+AF71/SUM(AC13:AF13)</f>
        <v>-3.6737023314575357</v>
      </c>
      <c r="AG77" s="127">
        <f>+AG71/SUM(AD13:AG13)</f>
        <v>-2.9819959069505924</v>
      </c>
      <c r="AH77" s="127">
        <f t="shared" ref="AH77" si="79">+AH71/SUM(AE13:AH13)</f>
        <v>-3.3895344742579505</v>
      </c>
      <c r="AI77" s="127">
        <f>+AI71/SUM(AF13:AI13)</f>
        <v>-2.6466729451936657</v>
      </c>
      <c r="AJ77" s="127">
        <f>+AJ71/SUM(AG13:AJ13)</f>
        <v>-1.8418253613311861</v>
      </c>
    </row>
    <row r="78" spans="2:36">
      <c r="B78" s="106" t="s">
        <v>314</v>
      </c>
      <c r="C78" s="102"/>
      <c r="D78" s="102"/>
      <c r="E78" s="102"/>
      <c r="F78" s="126">
        <f t="shared" ref="F78:AE78" si="80">+F72/F67</f>
        <v>0.4809174042254179</v>
      </c>
      <c r="G78" s="126">
        <f t="shared" si="80"/>
        <v>0.52191632475197602</v>
      </c>
      <c r="H78" s="126">
        <f t="shared" si="80"/>
        <v>0.63349821524365324</v>
      </c>
      <c r="I78" s="126">
        <f t="shared" si="80"/>
        <v>1.0282785216100954</v>
      </c>
      <c r="J78" s="126">
        <f t="shared" si="80"/>
        <v>0.81890739736443774</v>
      </c>
      <c r="K78" s="126">
        <f t="shared" si="80"/>
        <v>1.3420877991852866</v>
      </c>
      <c r="L78" s="126">
        <f t="shared" si="80"/>
        <v>1.1612742329119805</v>
      </c>
      <c r="M78" s="126">
        <f t="shared" si="80"/>
        <v>1.6771954877991608</v>
      </c>
      <c r="N78" s="126">
        <f t="shared" si="80"/>
        <v>1.4878595900915323</v>
      </c>
      <c r="O78" s="126">
        <f t="shared" si="80"/>
        <v>2.274152325237524</v>
      </c>
      <c r="P78" s="126">
        <f t="shared" si="80"/>
        <v>2.3499702087830974</v>
      </c>
      <c r="Q78" s="126">
        <f t="shared" si="80"/>
        <v>2.3331674216310643</v>
      </c>
      <c r="R78" s="126">
        <f t="shared" si="80"/>
        <v>1.5001964866540676</v>
      </c>
      <c r="S78" s="126">
        <f t="shared" si="80"/>
        <v>2.0081504755398152</v>
      </c>
      <c r="T78" s="126">
        <f t="shared" si="80"/>
        <v>1.9890752635851541</v>
      </c>
      <c r="U78" s="126">
        <f t="shared" si="80"/>
        <v>1.4318544793791401</v>
      </c>
      <c r="V78" s="126">
        <f t="shared" si="80"/>
        <v>0.74872203425082506</v>
      </c>
      <c r="W78" s="126">
        <f t="shared" si="80"/>
        <v>1.2420351929029327</v>
      </c>
      <c r="X78" s="126">
        <f t="shared" si="80"/>
        <v>1.7734092430107449</v>
      </c>
      <c r="Y78" s="126">
        <f t="shared" si="80"/>
        <v>1.6551463290704096</v>
      </c>
      <c r="Z78" s="126">
        <f t="shared" si="80"/>
        <v>1.789895276936988</v>
      </c>
      <c r="AA78" s="126">
        <f t="shared" si="80"/>
        <v>1.7231457455499537</v>
      </c>
      <c r="AB78" s="126">
        <f t="shared" si="80"/>
        <v>1.5018896150992826</v>
      </c>
      <c r="AC78" s="126">
        <f t="shared" si="80"/>
        <v>1.8626228963518006</v>
      </c>
      <c r="AD78" s="126">
        <f t="shared" si="80"/>
        <v>2.1596579950242538</v>
      </c>
      <c r="AE78" s="126">
        <f t="shared" si="80"/>
        <v>1.2911674648470775</v>
      </c>
      <c r="AF78" s="126">
        <f t="shared" ref="AF78:AI78" si="81">+AF72/AF67</f>
        <v>1.2508736315565785</v>
      </c>
      <c r="AG78" s="126">
        <f t="shared" si="81"/>
        <v>1.3388169649792772</v>
      </c>
      <c r="AH78" s="126">
        <f t="shared" si="81"/>
        <v>1.9072887139822827</v>
      </c>
      <c r="AI78" s="126">
        <f t="shared" si="81"/>
        <v>2.0548833953671828</v>
      </c>
      <c r="AJ78" s="126">
        <f t="shared" ref="AJ78" si="82">+AJ72/AJ67</f>
        <v>2.1475175530002883</v>
      </c>
    </row>
    <row r="79" spans="2:36">
      <c r="B79" s="106" t="s">
        <v>315</v>
      </c>
      <c r="C79" s="102"/>
      <c r="D79" s="102"/>
      <c r="E79" s="102"/>
      <c r="F79" s="127">
        <f t="shared" ref="F79:AJ79" si="83">+F72/SUM(C13:F13)</f>
        <v>2.6924811840044103</v>
      </c>
      <c r="G79" s="127">
        <f t="shared" si="83"/>
        <v>5.1849946595373133</v>
      </c>
      <c r="H79" s="127">
        <f t="shared" si="83"/>
        <v>2.6594521190550431</v>
      </c>
      <c r="I79" s="127">
        <f t="shared" si="83"/>
        <v>8.5602587536911017</v>
      </c>
      <c r="J79" s="127">
        <f t="shared" si="83"/>
        <v>6.1301095216368049</v>
      </c>
      <c r="K79" s="127">
        <f t="shared" si="83"/>
        <v>6.5517080296613974</v>
      </c>
      <c r="L79" s="127">
        <f t="shared" si="83"/>
        <v>4.0824863459608869</v>
      </c>
      <c r="M79" s="127">
        <f t="shared" si="83"/>
        <v>4.2867900572888189</v>
      </c>
      <c r="N79" s="127">
        <f t="shared" si="83"/>
        <v>8.2273547897102564</v>
      </c>
      <c r="O79" s="127">
        <f t="shared" si="83"/>
        <v>23.287714826811374</v>
      </c>
      <c r="P79" s="127">
        <f t="shared" si="83"/>
        <v>25.225766389441571</v>
      </c>
      <c r="Q79" s="127">
        <f t="shared" si="83"/>
        <v>55.852581145426683</v>
      </c>
      <c r="R79" s="127">
        <f t="shared" si="83"/>
        <v>4.8899817867585691</v>
      </c>
      <c r="S79" s="127">
        <f t="shared" si="83"/>
        <v>4.3295146416767265</v>
      </c>
      <c r="T79" s="127">
        <f t="shared" si="83"/>
        <v>4.3984967459342119</v>
      </c>
      <c r="U79" s="127">
        <f t="shared" si="83"/>
        <v>2.5153538587690427</v>
      </c>
      <c r="V79" s="127">
        <f t="shared" si="83"/>
        <v>1.7171179462884973</v>
      </c>
      <c r="W79" s="127">
        <f t="shared" si="83"/>
        <v>3.0690393451929054</v>
      </c>
      <c r="X79" s="127">
        <f t="shared" si="83"/>
        <v>3.9112138503879343</v>
      </c>
      <c r="Y79" s="127">
        <f t="shared" si="83"/>
        <v>3.934757826131591</v>
      </c>
      <c r="Z79" s="127">
        <f t="shared" si="83"/>
        <v>4.7003367967069289</v>
      </c>
      <c r="AA79" s="127">
        <f t="shared" si="83"/>
        <v>4.2971851388481408</v>
      </c>
      <c r="AB79" s="127">
        <f t="shared" si="83"/>
        <v>3.092726402807044</v>
      </c>
      <c r="AC79" s="127">
        <f t="shared" si="83"/>
        <v>2.9081628264744279</v>
      </c>
      <c r="AD79" s="127">
        <f t="shared" si="83"/>
        <v>-6.8044016437335912</v>
      </c>
      <c r="AE79" s="127">
        <f t="shared" si="83"/>
        <v>-4.7233509346428946</v>
      </c>
      <c r="AF79" s="127">
        <f t="shared" si="83"/>
        <v>-3.3214858903788596</v>
      </c>
      <c r="AG79" s="127">
        <f t="shared" si="83"/>
        <v>-2.6823892126653335</v>
      </c>
      <c r="AH79" s="127">
        <f t="shared" si="83"/>
        <v>-3.1489539988039628</v>
      </c>
      <c r="AI79" s="127">
        <f t="shared" si="83"/>
        <v>-2.188454057810965</v>
      </c>
      <c r="AJ79" s="127">
        <f t="shared" si="83"/>
        <v>-1.7421960977216995</v>
      </c>
    </row>
    <row r="80" spans="2:36">
      <c r="B80" s="108" t="s">
        <v>352</v>
      </c>
      <c r="C80" s="109"/>
      <c r="D80" s="109"/>
      <c r="E80" s="109"/>
      <c r="F80" s="128">
        <f t="shared" ref="F80:AE80" si="84">+F13/(F15-F14)</f>
        <v>14.06575148758778</v>
      </c>
      <c r="G80" s="128">
        <f t="shared" si="84"/>
        <v>-3.2194709130559231</v>
      </c>
      <c r="H80" s="128">
        <f t="shared" si="84"/>
        <v>-2.0919159293148022</v>
      </c>
      <c r="I80" s="128">
        <f t="shared" si="84"/>
        <v>-1.2348040170871644</v>
      </c>
      <c r="J80" s="128">
        <f t="shared" si="84"/>
        <v>8.4657318128883396</v>
      </c>
      <c r="K80" s="128">
        <f t="shared" si="84"/>
        <v>1.6220564908647417</v>
      </c>
      <c r="L80" s="128">
        <f t="shared" si="84"/>
        <v>3.706117792813044</v>
      </c>
      <c r="M80" s="128">
        <f t="shared" si="84"/>
        <v>2.1475668855547574</v>
      </c>
      <c r="N80" s="128">
        <f t="shared" si="84"/>
        <v>-5.3578702296126872E-3</v>
      </c>
      <c r="O80" s="128">
        <f t="shared" si="84"/>
        <v>-1.7746777690126718</v>
      </c>
      <c r="P80" s="128">
        <f t="shared" si="84"/>
        <v>1.6132955479448072</v>
      </c>
      <c r="Q80" s="128">
        <f t="shared" si="84"/>
        <v>1.1466782685275678</v>
      </c>
      <c r="R80" s="128">
        <f t="shared" si="84"/>
        <v>6.6101521676309458</v>
      </c>
      <c r="S80" s="128">
        <f t="shared" si="84"/>
        <v>2.0817054720095185</v>
      </c>
      <c r="T80" s="128">
        <f t="shared" si="84"/>
        <v>1.1695045357530611</v>
      </c>
      <c r="U80" s="128">
        <f t="shared" si="84"/>
        <v>2.713768736544468</v>
      </c>
      <c r="V80" s="128">
        <f t="shared" si="84"/>
        <v>10.0387311999242</v>
      </c>
      <c r="W80" s="128">
        <f t="shared" si="84"/>
        <v>3.6254806675871216</v>
      </c>
      <c r="X80" s="128">
        <f t="shared" si="84"/>
        <v>0.74815328575410844</v>
      </c>
      <c r="Y80" s="128">
        <f t="shared" si="84"/>
        <v>0.70233359266836981</v>
      </c>
      <c r="Z80" s="128">
        <f t="shared" si="84"/>
        <v>3.3087196194970891</v>
      </c>
      <c r="AA80" s="128">
        <f t="shared" si="84"/>
        <v>1.7136122569239836</v>
      </c>
      <c r="AB80" s="128">
        <f t="shared" si="84"/>
        <v>1.4080096508152626</v>
      </c>
      <c r="AC80" s="128">
        <f t="shared" si="84"/>
        <v>1.0889116513269081</v>
      </c>
      <c r="AD80" s="128">
        <f t="shared" si="84"/>
        <v>-5.859084220548775</v>
      </c>
      <c r="AE80" s="128">
        <f t="shared" si="84"/>
        <v>0.423605497170574</v>
      </c>
      <c r="AF80" s="128">
        <f t="shared" ref="AF80:AI80" si="85">+AF13/(AF15-AF14)</f>
        <v>0.30274908958731911</v>
      </c>
      <c r="AG80" s="128">
        <f t="shared" si="85"/>
        <v>-0.37254308535371733</v>
      </c>
      <c r="AH80" s="128">
        <f t="shared" si="85"/>
        <v>-7.7948105698822028</v>
      </c>
      <c r="AI80" s="128">
        <f t="shared" si="85"/>
        <v>-1.3252892561983471</v>
      </c>
      <c r="AJ80" s="128">
        <f t="shared" ref="AJ80" si="86">+AJ13/(AJ15-AJ14)</f>
        <v>1.0349723028852196</v>
      </c>
    </row>
    <row r="81" spans="2:36">
      <c r="B81" s="106"/>
      <c r="C81" s="102"/>
      <c r="D81" s="102"/>
      <c r="E81" s="102"/>
      <c r="F81" s="102"/>
      <c r="G81" s="127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</row>
    <row r="82" spans="2:36">
      <c r="B82" s="113" t="s">
        <v>316</v>
      </c>
      <c r="C82" s="104"/>
      <c r="D82" s="104"/>
      <c r="E82" s="104"/>
      <c r="F82" s="104"/>
      <c r="G82" s="129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2:36">
      <c r="B83" s="105" t="s">
        <v>317</v>
      </c>
      <c r="C83" s="114"/>
      <c r="D83" s="114"/>
      <c r="E83" s="114"/>
      <c r="F83" s="130">
        <f t="shared" ref="F83:AJ83" si="87">+SUM(C6:F6)/F56</f>
        <v>1.8469472741327899</v>
      </c>
      <c r="G83" s="130">
        <f t="shared" si="87"/>
        <v>1.8982809027045968</v>
      </c>
      <c r="H83" s="130">
        <f t="shared" si="87"/>
        <v>1.8234867598182847</v>
      </c>
      <c r="I83" s="130">
        <f t="shared" si="87"/>
        <v>1.4924225807952796</v>
      </c>
      <c r="J83" s="130">
        <f t="shared" si="87"/>
        <v>1.6771171723572231</v>
      </c>
      <c r="K83" s="130">
        <f t="shared" si="87"/>
        <v>1.2921790349142825</v>
      </c>
      <c r="L83" s="130">
        <f t="shared" si="87"/>
        <v>1.2866309275332513</v>
      </c>
      <c r="M83" s="130">
        <f t="shared" si="87"/>
        <v>1.2137314761389244</v>
      </c>
      <c r="N83" s="130">
        <f t="shared" si="87"/>
        <v>1.282400897013295</v>
      </c>
      <c r="O83" s="130">
        <f t="shared" si="87"/>
        <v>1.2957098369648394</v>
      </c>
      <c r="P83" s="130">
        <f t="shared" si="87"/>
        <v>1.319123083509647</v>
      </c>
      <c r="Q83" s="130">
        <f t="shared" si="87"/>
        <v>1.3321975594838769</v>
      </c>
      <c r="R83" s="130">
        <f t="shared" si="87"/>
        <v>1.3861736213425897</v>
      </c>
      <c r="S83" s="130">
        <f t="shared" si="87"/>
        <v>1.232004452828924</v>
      </c>
      <c r="T83" s="130">
        <f t="shared" si="87"/>
        <v>1.3096041970433128</v>
      </c>
      <c r="U83" s="130">
        <f t="shared" si="87"/>
        <v>1.6704877860762719</v>
      </c>
      <c r="V83" s="130">
        <f t="shared" si="87"/>
        <v>1.7921833678918357</v>
      </c>
      <c r="W83" s="130">
        <f t="shared" si="87"/>
        <v>1.5640231365736561</v>
      </c>
      <c r="X83" s="130">
        <f t="shared" si="87"/>
        <v>1.5298359647182798</v>
      </c>
      <c r="Y83" s="130">
        <f t="shared" si="87"/>
        <v>1.3054772136494557</v>
      </c>
      <c r="Z83" s="130">
        <f t="shared" si="87"/>
        <v>1.1980243463692009</v>
      </c>
      <c r="AA83" s="130">
        <f t="shared" si="87"/>
        <v>1.0676767950668316</v>
      </c>
      <c r="AB83" s="130">
        <f t="shared" si="87"/>
        <v>1.0492288457011991</v>
      </c>
      <c r="AC83" s="130">
        <f t="shared" si="87"/>
        <v>1.1052970043147554</v>
      </c>
      <c r="AD83" s="130">
        <f t="shared" si="87"/>
        <v>1.2394955224766167</v>
      </c>
      <c r="AE83" s="130">
        <f t="shared" si="87"/>
        <v>1.5681875583231681</v>
      </c>
      <c r="AF83" s="130">
        <f t="shared" si="87"/>
        <v>1.4464608488717077</v>
      </c>
      <c r="AG83" s="130">
        <f t="shared" si="87"/>
        <v>1.2495522642919681</v>
      </c>
      <c r="AH83" s="130">
        <f t="shared" si="87"/>
        <v>1.3368798321576598</v>
      </c>
      <c r="AI83" s="130">
        <f t="shared" si="87"/>
        <v>1.1655803668674678</v>
      </c>
      <c r="AJ83" s="130">
        <f t="shared" si="87"/>
        <v>1.5048067790257154</v>
      </c>
    </row>
    <row r="84" spans="2:36">
      <c r="B84" s="106" t="s">
        <v>318</v>
      </c>
      <c r="C84" s="102"/>
      <c r="D84" s="102"/>
      <c r="E84" s="102"/>
      <c r="F84" s="126">
        <f t="shared" ref="F84:O85" si="88">+SUM(C6:F6)/F46</f>
        <v>4.7854800195448304</v>
      </c>
      <c r="G84" s="126">
        <f t="shared" si="88"/>
        <v>4.5157838956766083</v>
      </c>
      <c r="H84" s="126">
        <f t="shared" si="88"/>
        <v>4.2525456658205441</v>
      </c>
      <c r="I84" s="126">
        <f t="shared" si="88"/>
        <v>3.550458790081596</v>
      </c>
      <c r="J84" s="126">
        <f t="shared" si="88"/>
        <v>4.2740508530510724</v>
      </c>
      <c r="K84" s="126">
        <f t="shared" si="88"/>
        <v>4.325887163882876</v>
      </c>
      <c r="L84" s="126">
        <f t="shared" si="88"/>
        <v>4.712123603013179</v>
      </c>
      <c r="M84" s="126">
        <f t="shared" si="88"/>
        <v>4.1226110263095368</v>
      </c>
      <c r="N84" s="126">
        <f t="shared" si="88"/>
        <v>4.7995583941051558</v>
      </c>
      <c r="O84" s="126">
        <f t="shared" si="88"/>
        <v>5.573122474756695</v>
      </c>
      <c r="P84" s="126">
        <f t="shared" ref="P84:AJ85" si="89">+SUM(M6:P6)/P46</f>
        <v>6.2095208410019245</v>
      </c>
      <c r="Q84" s="126">
        <f t="shared" si="89"/>
        <v>8.7637933808377078</v>
      </c>
      <c r="R84" s="126">
        <f t="shared" si="89"/>
        <v>9.9718235571834022</v>
      </c>
      <c r="S84" s="126">
        <f t="shared" si="89"/>
        <v>5.6068348054063941</v>
      </c>
      <c r="T84" s="126">
        <f t="shared" si="89"/>
        <v>6.7498216200264878</v>
      </c>
      <c r="U84" s="126">
        <f t="shared" si="89"/>
        <v>7.0680144719074915</v>
      </c>
      <c r="V84" s="126">
        <f t="shared" si="89"/>
        <v>5.6078712369855728</v>
      </c>
      <c r="W84" s="126">
        <f t="shared" si="89"/>
        <v>4.8606935482298343</v>
      </c>
      <c r="X84" s="126">
        <f t="shared" si="89"/>
        <v>5.2794336293293318</v>
      </c>
      <c r="Y84" s="126">
        <f t="shared" si="89"/>
        <v>5.4470196429224025</v>
      </c>
      <c r="Z84" s="126">
        <f t="shared" si="89"/>
        <v>4.4279675679332531</v>
      </c>
      <c r="AA84" s="126">
        <f t="shared" si="89"/>
        <v>5.066301999107047</v>
      </c>
      <c r="AB84" s="126">
        <f t="shared" si="89"/>
        <v>4.748444206343585</v>
      </c>
      <c r="AC84" s="126">
        <f t="shared" si="89"/>
        <v>5.1883788536897901</v>
      </c>
      <c r="AD84" s="126">
        <f t="shared" si="89"/>
        <v>8.6797483254258854</v>
      </c>
      <c r="AE84" s="126">
        <f t="shared" si="89"/>
        <v>8.4889349950195836</v>
      </c>
      <c r="AF84" s="126">
        <f t="shared" si="89"/>
        <v>6.7090518115184903</v>
      </c>
      <c r="AG84" s="126">
        <f t="shared" si="89"/>
        <v>5.3899395557129823</v>
      </c>
      <c r="AH84" s="126">
        <f t="shared" si="89"/>
        <v>7.9821438193468195</v>
      </c>
      <c r="AI84" s="126">
        <f t="shared" si="89"/>
        <v>4.9134667570500037</v>
      </c>
      <c r="AJ84" s="126">
        <f t="shared" si="89"/>
        <v>4.3413992351933652</v>
      </c>
    </row>
    <row r="85" spans="2:36">
      <c r="B85" s="106" t="s">
        <v>319</v>
      </c>
      <c r="C85" s="102"/>
      <c r="D85" s="102"/>
      <c r="E85" s="102"/>
      <c r="F85" s="126">
        <f t="shared" si="88"/>
        <v>7.913202914317921</v>
      </c>
      <c r="G85" s="126">
        <f t="shared" si="88"/>
        <v>16.123433459051906</v>
      </c>
      <c r="H85" s="126">
        <f t="shared" si="88"/>
        <v>13.461319986811347</v>
      </c>
      <c r="I85" s="126">
        <f t="shared" si="88"/>
        <v>8.155871147358738</v>
      </c>
      <c r="J85" s="126">
        <f t="shared" si="88"/>
        <v>8.749720417991508</v>
      </c>
      <c r="K85" s="126">
        <f t="shared" si="88"/>
        <v>4.8522337281334016</v>
      </c>
      <c r="L85" s="126">
        <f t="shared" si="88"/>
        <v>4.6568157757939215</v>
      </c>
      <c r="M85" s="126">
        <f t="shared" si="88"/>
        <v>3.8411029025892991</v>
      </c>
      <c r="N85" s="126">
        <f t="shared" si="88"/>
        <v>4.3587847333921452</v>
      </c>
      <c r="O85" s="126">
        <f t="shared" si="88"/>
        <v>4.112159988019271</v>
      </c>
      <c r="P85" s="126">
        <f t="shared" si="89"/>
        <v>3.9656054931991624</v>
      </c>
      <c r="Q85" s="126">
        <f t="shared" si="89"/>
        <v>4.3024260311311604</v>
      </c>
      <c r="R85" s="126">
        <f t="shared" si="89"/>
        <v>4.5411064065644693</v>
      </c>
      <c r="S85" s="126">
        <f t="shared" si="89"/>
        <v>3.6002087373112035</v>
      </c>
      <c r="T85" s="126">
        <f t="shared" si="89"/>
        <v>3.6650543351906602</v>
      </c>
      <c r="U85" s="126">
        <f t="shared" si="89"/>
        <v>6.3597241231530788</v>
      </c>
      <c r="V85" s="126">
        <f t="shared" si="89"/>
        <v>11.014686593522622</v>
      </c>
      <c r="W85" s="126">
        <f t="shared" si="89"/>
        <v>6.0432603435002727</v>
      </c>
      <c r="X85" s="126">
        <f t="shared" si="89"/>
        <v>4.3584239787712695</v>
      </c>
      <c r="Y85" s="126">
        <f t="shared" si="89"/>
        <v>3.4057270146631144</v>
      </c>
      <c r="Z85" s="126">
        <f t="shared" si="89"/>
        <v>2.7132547430117486</v>
      </c>
      <c r="AA85" s="126">
        <f t="shared" si="89"/>
        <v>2.0626037263322297</v>
      </c>
      <c r="AB85" s="126">
        <f t="shared" si="89"/>
        <v>1.9414110972327738</v>
      </c>
      <c r="AC85" s="126">
        <f t="shared" si="89"/>
        <v>1.8386867335858632</v>
      </c>
      <c r="AD85" s="126">
        <f t="shared" si="89"/>
        <v>2.4713666512355044</v>
      </c>
      <c r="AE85" s="126">
        <f t="shared" si="89"/>
        <v>3.8330726135417521</v>
      </c>
      <c r="AF85" s="126">
        <f t="shared" si="89"/>
        <v>4.2681692702476193</v>
      </c>
      <c r="AG85" s="126">
        <f t="shared" si="89"/>
        <v>4.0861644037939362</v>
      </c>
      <c r="AH85" s="126">
        <f t="shared" si="89"/>
        <v>4.0644114135123601</v>
      </c>
      <c r="AI85" s="126">
        <f t="shared" si="89"/>
        <v>5.6033582960727433</v>
      </c>
      <c r="AJ85" s="126">
        <f t="shared" si="89"/>
        <v>13.485904579534026</v>
      </c>
    </row>
    <row r="86" spans="2:36">
      <c r="B86" s="106" t="s">
        <v>320</v>
      </c>
      <c r="C86" s="102"/>
      <c r="D86" s="102"/>
      <c r="E86" s="102"/>
      <c r="F86" s="126">
        <f t="shared" ref="F86:AJ86" si="90">+SUM(C7:F7)/F58</f>
        <v>9.1852344854444237</v>
      </c>
      <c r="G86" s="126">
        <f t="shared" si="90"/>
        <v>12.588738050901105</v>
      </c>
      <c r="H86" s="126">
        <f t="shared" si="90"/>
        <v>9.0105659556733535</v>
      </c>
      <c r="I86" s="126">
        <f t="shared" si="90"/>
        <v>7.4165147079498466</v>
      </c>
      <c r="J86" s="126">
        <f t="shared" si="90"/>
        <v>5.9643950009117459</v>
      </c>
      <c r="K86" s="126">
        <f t="shared" si="90"/>
        <v>6.3757645819022324</v>
      </c>
      <c r="L86" s="126">
        <f t="shared" si="90"/>
        <v>5.8447335138440764</v>
      </c>
      <c r="M86" s="126">
        <f t="shared" si="90"/>
        <v>5.7042607318284437</v>
      </c>
      <c r="N86" s="126">
        <f t="shared" si="90"/>
        <v>4.7259968625715469</v>
      </c>
      <c r="O86" s="126">
        <f t="shared" si="90"/>
        <v>6.5362069640542515</v>
      </c>
      <c r="P86" s="126">
        <f t="shared" si="90"/>
        <v>8.5498683891539304</v>
      </c>
      <c r="Q86" s="126">
        <f t="shared" si="90"/>
        <v>8.6344588259353614</v>
      </c>
      <c r="R86" s="126">
        <f t="shared" si="90"/>
        <v>6.2814804708294307</v>
      </c>
      <c r="S86" s="126">
        <f t="shared" si="90"/>
        <v>6.0368693669321694</v>
      </c>
      <c r="T86" s="126">
        <f t="shared" si="90"/>
        <v>5.920553509886866</v>
      </c>
      <c r="U86" s="126">
        <f t="shared" si="90"/>
        <v>5.7181973748764205</v>
      </c>
      <c r="V86" s="126">
        <f t="shared" si="90"/>
        <v>7.6811909283893716</v>
      </c>
      <c r="W86" s="126">
        <f t="shared" si="90"/>
        <v>7.7911753890002986</v>
      </c>
      <c r="X86" s="126">
        <f t="shared" si="90"/>
        <v>8.4123121321148613</v>
      </c>
      <c r="Y86" s="126">
        <f t="shared" si="90"/>
        <v>4.8933037403604915</v>
      </c>
      <c r="Z86" s="126">
        <f t="shared" si="90"/>
        <v>4.10777857389371</v>
      </c>
      <c r="AA86" s="126">
        <f t="shared" si="90"/>
        <v>3.3481818328336739</v>
      </c>
      <c r="AB86" s="126">
        <f t="shared" si="90"/>
        <v>2.558391733476066</v>
      </c>
      <c r="AC86" s="126">
        <f t="shared" si="90"/>
        <v>2.4890760791144664</v>
      </c>
      <c r="AD86" s="126">
        <f t="shared" si="90"/>
        <v>6.2262258480517643</v>
      </c>
      <c r="AE86" s="126">
        <f t="shared" si="90"/>
        <v>8.5234006055221947</v>
      </c>
      <c r="AF86" s="126">
        <f t="shared" si="90"/>
        <v>7.2661401952977931</v>
      </c>
      <c r="AG86" s="126">
        <f t="shared" si="90"/>
        <v>6.4239081665702766</v>
      </c>
      <c r="AH86" s="126">
        <f t="shared" si="90"/>
        <v>5.8007441836766667</v>
      </c>
      <c r="AI86" s="126">
        <f t="shared" si="90"/>
        <v>3.8344115518209696</v>
      </c>
      <c r="AJ86" s="126">
        <f t="shared" si="90"/>
        <v>3.9811433011374269</v>
      </c>
    </row>
    <row r="87" spans="2:36">
      <c r="B87" s="106" t="s">
        <v>321</v>
      </c>
      <c r="C87" s="102"/>
      <c r="D87" s="102"/>
      <c r="E87" s="102"/>
      <c r="F87" s="126">
        <f t="shared" ref="F87:AE89" si="91">365/F84</f>
        <v>76.272390336866749</v>
      </c>
      <c r="G87" s="126">
        <f t="shared" si="91"/>
        <v>80.82760566763379</v>
      </c>
      <c r="H87" s="126">
        <f t="shared" si="91"/>
        <v>85.830941907021696</v>
      </c>
      <c r="I87" s="126">
        <f t="shared" si="91"/>
        <v>102.80361541433682</v>
      </c>
      <c r="J87" s="126">
        <f t="shared" si="91"/>
        <v>85.39907749095714</v>
      </c>
      <c r="K87" s="126">
        <f t="shared" si="91"/>
        <v>84.375756040843982</v>
      </c>
      <c r="L87" s="126">
        <f t="shared" si="91"/>
        <v>77.459767771499003</v>
      </c>
      <c r="M87" s="126">
        <f t="shared" si="91"/>
        <v>88.5361237503746</v>
      </c>
      <c r="N87" s="126">
        <f t="shared" si="91"/>
        <v>76.048663237079268</v>
      </c>
      <c r="O87" s="126">
        <f t="shared" si="91"/>
        <v>65.492908446433304</v>
      </c>
      <c r="P87" s="126">
        <f t="shared" si="91"/>
        <v>58.780702947299581</v>
      </c>
      <c r="Q87" s="126">
        <f t="shared" si="91"/>
        <v>41.648631378973775</v>
      </c>
      <c r="R87" s="126">
        <f t="shared" si="91"/>
        <v>36.603134612932955</v>
      </c>
      <c r="S87" s="126">
        <f t="shared" si="91"/>
        <v>65.099117892335357</v>
      </c>
      <c r="T87" s="126">
        <f t="shared" si="91"/>
        <v>54.075503109157374</v>
      </c>
      <c r="U87" s="126">
        <f t="shared" si="91"/>
        <v>51.641094037190769</v>
      </c>
      <c r="V87" s="126">
        <f t="shared" si="91"/>
        <v>65.087086449616891</v>
      </c>
      <c r="W87" s="126">
        <f t="shared" si="91"/>
        <v>75.092164601268792</v>
      </c>
      <c r="X87" s="126">
        <f t="shared" si="91"/>
        <v>69.136203923898449</v>
      </c>
      <c r="Y87" s="126">
        <f t="shared" si="91"/>
        <v>67.009121304393233</v>
      </c>
      <c r="Z87" s="126">
        <f t="shared" si="91"/>
        <v>82.430594714216298</v>
      </c>
      <c r="AA87" s="126">
        <f t="shared" si="91"/>
        <v>72.044659016444839</v>
      </c>
      <c r="AB87" s="126">
        <f t="shared" si="91"/>
        <v>76.867282027318723</v>
      </c>
      <c r="AC87" s="126">
        <f t="shared" si="91"/>
        <v>70.349527336544639</v>
      </c>
      <c r="AD87" s="126">
        <f t="shared" si="91"/>
        <v>42.051910529570648</v>
      </c>
      <c r="AE87" s="126">
        <f t="shared" si="91"/>
        <v>42.997148666369071</v>
      </c>
      <c r="AF87" s="126">
        <f t="shared" ref="AF87:AI87" si="92">365/AF84</f>
        <v>54.404111080696495</v>
      </c>
      <c r="AG87" s="126">
        <f t="shared" si="92"/>
        <v>67.718755697941717</v>
      </c>
      <c r="AH87" s="126">
        <f t="shared" si="92"/>
        <v>45.727063839081268</v>
      </c>
      <c r="AI87" s="126">
        <f t="shared" si="92"/>
        <v>74.285635386926344</v>
      </c>
      <c r="AJ87" s="126">
        <f t="shared" ref="AJ87" si="93">365/AJ84</f>
        <v>84.07427656990015</v>
      </c>
    </row>
    <row r="88" spans="2:36">
      <c r="B88" s="106" t="s">
        <v>322</v>
      </c>
      <c r="C88" s="102"/>
      <c r="D88" s="102"/>
      <c r="E88" s="102"/>
      <c r="F88" s="126">
        <f t="shared" si="91"/>
        <v>46.125444267273814</v>
      </c>
      <c r="G88" s="126">
        <f t="shared" si="91"/>
        <v>22.637858178717153</v>
      </c>
      <c r="H88" s="126">
        <f t="shared" si="91"/>
        <v>27.114725774114774</v>
      </c>
      <c r="I88" s="126">
        <f t="shared" si="91"/>
        <v>44.753036604582022</v>
      </c>
      <c r="J88" s="126">
        <f t="shared" si="91"/>
        <v>41.715618621307385</v>
      </c>
      <c r="K88" s="126">
        <f t="shared" si="91"/>
        <v>75.223087025614348</v>
      </c>
      <c r="L88" s="126">
        <f t="shared" si="91"/>
        <v>78.379737909596102</v>
      </c>
      <c r="M88" s="126">
        <f t="shared" si="91"/>
        <v>95.024790862528675</v>
      </c>
      <c r="N88" s="126">
        <f t="shared" si="91"/>
        <v>83.738936957307672</v>
      </c>
      <c r="O88" s="126">
        <f t="shared" si="91"/>
        <v>88.761137957526742</v>
      </c>
      <c r="P88" s="126">
        <f t="shared" si="91"/>
        <v>92.041429896634654</v>
      </c>
      <c r="Q88" s="126">
        <f t="shared" si="91"/>
        <v>84.83585710921264</v>
      </c>
      <c r="R88" s="126">
        <f t="shared" si="91"/>
        <v>80.3768877717484</v>
      </c>
      <c r="S88" s="126">
        <f t="shared" si="91"/>
        <v>101.38301043972197</v>
      </c>
      <c r="T88" s="126">
        <f t="shared" si="91"/>
        <v>99.589246602809865</v>
      </c>
      <c r="U88" s="126">
        <f t="shared" si="91"/>
        <v>57.392426610328684</v>
      </c>
      <c r="V88" s="126">
        <f t="shared" si="91"/>
        <v>33.1375747190705</v>
      </c>
      <c r="W88" s="126">
        <f t="shared" si="91"/>
        <v>60.397861295611669</v>
      </c>
      <c r="X88" s="126">
        <f t="shared" si="91"/>
        <v>83.745868180291424</v>
      </c>
      <c r="Y88" s="126">
        <f t="shared" si="91"/>
        <v>107.17241823214796</v>
      </c>
      <c r="Z88" s="126">
        <f t="shared" si="91"/>
        <v>134.52478096282445</v>
      </c>
      <c r="AA88" s="126">
        <f t="shared" si="91"/>
        <v>176.96079733602127</v>
      </c>
      <c r="AB88" s="126">
        <f t="shared" si="91"/>
        <v>188.00757887922836</v>
      </c>
      <c r="AC88" s="126">
        <f t="shared" si="91"/>
        <v>198.51124899790071</v>
      </c>
      <c r="AD88" s="126">
        <f t="shared" si="91"/>
        <v>147.69156159711326</v>
      </c>
      <c r="AE88" s="126">
        <f t="shared" si="91"/>
        <v>95.223867847037909</v>
      </c>
      <c r="AF88" s="126">
        <f t="shared" ref="AF88:AI88" si="94">365/AF85</f>
        <v>85.516758331101613</v>
      </c>
      <c r="AG88" s="126">
        <f t="shared" si="94"/>
        <v>89.325823420394812</v>
      </c>
      <c r="AH88" s="126">
        <f t="shared" si="94"/>
        <v>89.803900950218122</v>
      </c>
      <c r="AI88" s="126">
        <f t="shared" si="94"/>
        <v>65.139507544220322</v>
      </c>
      <c r="AJ88" s="126">
        <f t="shared" ref="AJ88" si="95">365/AJ85</f>
        <v>27.06529605391971</v>
      </c>
    </row>
    <row r="89" spans="2:36">
      <c r="B89" s="106" t="s">
        <v>323</v>
      </c>
      <c r="C89" s="102"/>
      <c r="D89" s="102"/>
      <c r="E89" s="102"/>
      <c r="F89" s="126">
        <f t="shared" si="91"/>
        <v>39.73768993904347</v>
      </c>
      <c r="G89" s="126">
        <f t="shared" si="91"/>
        <v>28.994169115614667</v>
      </c>
      <c r="H89" s="126">
        <f t="shared" si="91"/>
        <v>40.507999363811749</v>
      </c>
      <c r="I89" s="126">
        <f t="shared" si="91"/>
        <v>49.214491492715894</v>
      </c>
      <c r="J89" s="126">
        <f t="shared" si="91"/>
        <v>61.19648345627752</v>
      </c>
      <c r="K89" s="126">
        <f t="shared" si="91"/>
        <v>57.248035951023297</v>
      </c>
      <c r="L89" s="126">
        <f t="shared" si="91"/>
        <v>62.449382702469833</v>
      </c>
      <c r="M89" s="126">
        <f t="shared" si="91"/>
        <v>63.98725744834649</v>
      </c>
      <c r="N89" s="126">
        <f t="shared" si="91"/>
        <v>77.232383053549739</v>
      </c>
      <c r="O89" s="126">
        <f t="shared" si="91"/>
        <v>55.842784967996074</v>
      </c>
      <c r="P89" s="126">
        <f t="shared" si="91"/>
        <v>42.690715621193242</v>
      </c>
      <c r="Q89" s="126">
        <f t="shared" si="91"/>
        <v>42.272481386285371</v>
      </c>
      <c r="R89" s="126">
        <f t="shared" si="91"/>
        <v>58.107320669868137</v>
      </c>
      <c r="S89" s="126">
        <f t="shared" si="91"/>
        <v>60.461801939816795</v>
      </c>
      <c r="T89" s="126">
        <f t="shared" si="91"/>
        <v>61.649641269262787</v>
      </c>
      <c r="U89" s="126">
        <f t="shared" si="91"/>
        <v>63.831304880043291</v>
      </c>
      <c r="V89" s="126">
        <f t="shared" si="91"/>
        <v>47.518673003033257</v>
      </c>
      <c r="W89" s="126">
        <f t="shared" si="91"/>
        <v>46.84787362319075</v>
      </c>
      <c r="X89" s="126">
        <f t="shared" si="91"/>
        <v>43.388784708377045</v>
      </c>
      <c r="Y89" s="126">
        <f t="shared" si="91"/>
        <v>74.591731755672768</v>
      </c>
      <c r="Z89" s="126">
        <f t="shared" si="91"/>
        <v>88.855811829706596</v>
      </c>
      <c r="AA89" s="126">
        <f t="shared" si="91"/>
        <v>109.01438996552011</v>
      </c>
      <c r="AB89" s="126">
        <f t="shared" si="91"/>
        <v>142.66775303564535</v>
      </c>
      <c r="AC89" s="126">
        <f t="shared" si="91"/>
        <v>146.64075681039662</v>
      </c>
      <c r="AD89" s="126">
        <f t="shared" si="91"/>
        <v>58.622993914397021</v>
      </c>
      <c r="AE89" s="126">
        <f t="shared" si="91"/>
        <v>42.823283439654531</v>
      </c>
      <c r="AF89" s="126">
        <f t="shared" ref="AF89:AI89" si="96">365/AF86</f>
        <v>50.232997188274176</v>
      </c>
      <c r="AG89" s="126">
        <f t="shared" si="96"/>
        <v>56.818994066484834</v>
      </c>
      <c r="AH89" s="126">
        <f t="shared" si="96"/>
        <v>62.92296099302439</v>
      </c>
      <c r="AI89" s="126">
        <f t="shared" si="96"/>
        <v>95.190616621906628</v>
      </c>
      <c r="AJ89" s="126">
        <f t="shared" ref="AJ89" si="97">365/AJ86</f>
        <v>91.682205937103092</v>
      </c>
    </row>
    <row r="90" spans="2:36">
      <c r="B90" s="108" t="s">
        <v>324</v>
      </c>
      <c r="C90" s="109"/>
      <c r="D90" s="109"/>
      <c r="E90" s="109"/>
      <c r="F90" s="131">
        <f t="shared" ref="F90:AE90" si="98">+F87+F88-F89</f>
        <v>82.660144665097107</v>
      </c>
      <c r="G90" s="131">
        <f t="shared" si="98"/>
        <v>74.471294730736275</v>
      </c>
      <c r="H90" s="131">
        <f t="shared" si="98"/>
        <v>72.437668317324722</v>
      </c>
      <c r="I90" s="131">
        <f t="shared" si="98"/>
        <v>98.342160526202946</v>
      </c>
      <c r="J90" s="131">
        <f t="shared" si="98"/>
        <v>65.918212655987006</v>
      </c>
      <c r="K90" s="131">
        <f t="shared" si="98"/>
        <v>102.35080711543503</v>
      </c>
      <c r="L90" s="131">
        <f t="shared" si="98"/>
        <v>93.390122978625257</v>
      </c>
      <c r="M90" s="131">
        <f t="shared" si="98"/>
        <v>119.57365716455678</v>
      </c>
      <c r="N90" s="131">
        <f t="shared" si="98"/>
        <v>82.555217140837186</v>
      </c>
      <c r="O90" s="131">
        <f t="shared" si="98"/>
        <v>98.411261435963979</v>
      </c>
      <c r="P90" s="131">
        <f t="shared" si="98"/>
        <v>108.13141722274099</v>
      </c>
      <c r="Q90" s="131">
        <f t="shared" si="98"/>
        <v>84.212007101901037</v>
      </c>
      <c r="R90" s="131">
        <f t="shared" si="98"/>
        <v>58.872701714813211</v>
      </c>
      <c r="S90" s="131">
        <f t="shared" si="98"/>
        <v>106.02032639224053</v>
      </c>
      <c r="T90" s="131">
        <f t="shared" si="98"/>
        <v>92.015108442704445</v>
      </c>
      <c r="U90" s="131">
        <f t="shared" si="98"/>
        <v>45.202215767476162</v>
      </c>
      <c r="V90" s="131">
        <f t="shared" si="98"/>
        <v>50.705988165654134</v>
      </c>
      <c r="W90" s="131">
        <f t="shared" si="98"/>
        <v>88.642152273689717</v>
      </c>
      <c r="X90" s="131">
        <f t="shared" si="98"/>
        <v>109.49328739581284</v>
      </c>
      <c r="Y90" s="131">
        <f t="shared" si="98"/>
        <v>99.589807780868441</v>
      </c>
      <c r="Z90" s="131">
        <f t="shared" si="98"/>
        <v>128.09956384733417</v>
      </c>
      <c r="AA90" s="131">
        <f t="shared" si="98"/>
        <v>139.99106638694602</v>
      </c>
      <c r="AB90" s="131">
        <f t="shared" si="98"/>
        <v>122.20710787090175</v>
      </c>
      <c r="AC90" s="131">
        <f t="shared" si="98"/>
        <v>122.22001952404872</v>
      </c>
      <c r="AD90" s="131">
        <f t="shared" si="98"/>
        <v>131.12047821228688</v>
      </c>
      <c r="AE90" s="131">
        <f t="shared" si="98"/>
        <v>95.397733073752462</v>
      </c>
      <c r="AF90" s="131">
        <f t="shared" ref="AF90:AI90" si="99">+AF87+AF88-AF89</f>
        <v>89.687872223523925</v>
      </c>
      <c r="AG90" s="131">
        <f t="shared" si="99"/>
        <v>100.22558505185168</v>
      </c>
      <c r="AH90" s="131">
        <f t="shared" si="99"/>
        <v>72.608003796275</v>
      </c>
      <c r="AI90" s="131">
        <f t="shared" si="99"/>
        <v>44.234526309240039</v>
      </c>
      <c r="AJ90" s="131">
        <f t="shared" ref="AJ90" si="100">+AJ87+AJ88-AJ89</f>
        <v>19.457366686716767</v>
      </c>
    </row>
    <row r="91" spans="2:36">
      <c r="B91" s="106"/>
      <c r="C91" s="102"/>
      <c r="D91" s="102"/>
      <c r="E91" s="102"/>
      <c r="F91" s="102"/>
      <c r="G91" s="127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2:36">
      <c r="B92" s="103" t="s">
        <v>325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2:36">
      <c r="B93" s="106" t="s">
        <v>326</v>
      </c>
      <c r="C93" s="102"/>
      <c r="D93" s="102"/>
      <c r="E93" s="102"/>
      <c r="F93" s="126">
        <f t="shared" ref="F93:AJ93" si="101">+SUM(C23:F23)/F65*100</f>
        <v>8.9752376131036744</v>
      </c>
      <c r="G93" s="126">
        <f t="shared" si="101"/>
        <v>4.3797390735798611</v>
      </c>
      <c r="H93" s="126">
        <f t="shared" si="101"/>
        <v>9.8760552068100864</v>
      </c>
      <c r="I93" s="126">
        <f t="shared" si="101"/>
        <v>-7.1653219374668478</v>
      </c>
      <c r="J93" s="126">
        <f t="shared" si="101"/>
        <v>-7.7645105081488159</v>
      </c>
      <c r="K93" s="126">
        <f t="shared" si="101"/>
        <v>-0.8150385363026138</v>
      </c>
      <c r="L93" s="126">
        <f t="shared" si="101"/>
        <v>7.4425640616326376</v>
      </c>
      <c r="M93" s="126">
        <f t="shared" si="101"/>
        <v>18.216249240001282</v>
      </c>
      <c r="N93" s="126">
        <f t="shared" si="101"/>
        <v>7.0563799999492431</v>
      </c>
      <c r="O93" s="126">
        <f t="shared" si="101"/>
        <v>1.4370559654486599</v>
      </c>
      <c r="P93" s="126">
        <f t="shared" si="101"/>
        <v>-3.9289618814626905</v>
      </c>
      <c r="Q93" s="126">
        <f t="shared" si="101"/>
        <v>-8.4356867969305274</v>
      </c>
      <c r="R93" s="126">
        <f t="shared" si="101"/>
        <v>3.3038637769305468</v>
      </c>
      <c r="S93" s="126">
        <f t="shared" si="101"/>
        <v>7.8469938272280961</v>
      </c>
      <c r="T93" s="126">
        <f t="shared" si="101"/>
        <v>6.6741973352455144</v>
      </c>
      <c r="U93" s="126">
        <f t="shared" si="101"/>
        <v>9.3204727509293797</v>
      </c>
      <c r="V93" s="126">
        <f t="shared" si="101"/>
        <v>1.1067430041451096</v>
      </c>
      <c r="W93" s="126">
        <f t="shared" si="101"/>
        <v>1.9589463916357754</v>
      </c>
      <c r="X93" s="126">
        <f t="shared" si="101"/>
        <v>1.4582058890237326</v>
      </c>
      <c r="Y93" s="126">
        <f t="shared" si="101"/>
        <v>-4.8981154494739245</v>
      </c>
      <c r="Z93" s="126">
        <f t="shared" si="101"/>
        <v>3.8325858495573168</v>
      </c>
      <c r="AA93" s="126">
        <f t="shared" si="101"/>
        <v>4.5663755841334748</v>
      </c>
      <c r="AB93" s="126">
        <f t="shared" si="101"/>
        <v>5.8194511548285854</v>
      </c>
      <c r="AC93" s="126">
        <f t="shared" si="101"/>
        <v>6.9983200917678108</v>
      </c>
      <c r="AD93" s="126">
        <f t="shared" si="101"/>
        <v>-104.4488972350822</v>
      </c>
      <c r="AE93" s="126">
        <f t="shared" si="101"/>
        <v>-67.551778218601584</v>
      </c>
      <c r="AF93" s="126">
        <f t="shared" si="101"/>
        <v>-79.724146942151435</v>
      </c>
      <c r="AG93" s="126">
        <f t="shared" si="101"/>
        <v>-87.487510632462005</v>
      </c>
      <c r="AH93" s="126">
        <f t="shared" si="101"/>
        <v>-124.97792737787859</v>
      </c>
      <c r="AI93" s="126">
        <f t="shared" si="101"/>
        <v>-145.94082621550376</v>
      </c>
      <c r="AJ93" s="126">
        <f t="shared" si="101"/>
        <v>-174.74859718894621</v>
      </c>
    </row>
    <row r="94" spans="2:36">
      <c r="B94" s="106" t="s">
        <v>327</v>
      </c>
      <c r="C94" s="102"/>
      <c r="D94" s="102"/>
      <c r="E94" s="102"/>
      <c r="F94" s="132">
        <f t="shared" ref="F94:AJ94" si="102">+SUM(C23:F23)/SUM(C6:F6)*100</f>
        <v>1.7559151725409203</v>
      </c>
      <c r="G94" s="132">
        <f t="shared" si="102"/>
        <v>0.91349491970186214</v>
      </c>
      <c r="H94" s="132">
        <f t="shared" si="102"/>
        <v>1.8398710226628912</v>
      </c>
      <c r="I94" s="132">
        <f t="shared" si="102"/>
        <v>-1.3142183906690776</v>
      </c>
      <c r="J94" s="132">
        <f t="shared" si="102"/>
        <v>-1.3665327760307258</v>
      </c>
      <c r="K94" s="132">
        <f t="shared" si="102"/>
        <v>-0.16151177247427184</v>
      </c>
      <c r="L94" s="132">
        <f t="shared" si="102"/>
        <v>1.4772329386592571</v>
      </c>
      <c r="M94" s="132">
        <f t="shared" si="102"/>
        <v>3.3725235026424794</v>
      </c>
      <c r="N94" s="132">
        <f t="shared" si="102"/>
        <v>1.2212684617573026</v>
      </c>
      <c r="O94" s="132">
        <f t="shared" si="102"/>
        <v>0.20469174730648926</v>
      </c>
      <c r="P94" s="132">
        <f t="shared" si="102"/>
        <v>-0.59377267867769867</v>
      </c>
      <c r="Q94" s="132">
        <f t="shared" si="102"/>
        <v>-1.3046266040399574</v>
      </c>
      <c r="R94" s="132">
        <f t="shared" si="102"/>
        <v>0.56178929783862674</v>
      </c>
      <c r="S94" s="132">
        <f t="shared" si="102"/>
        <v>1.3170074628938413</v>
      </c>
      <c r="T94" s="132">
        <f t="shared" si="102"/>
        <v>0.95943749813116963</v>
      </c>
      <c r="U94" s="132">
        <f t="shared" si="102"/>
        <v>1.0613771107968284</v>
      </c>
      <c r="V94" s="132">
        <f t="shared" si="102"/>
        <v>0.1590305909341091</v>
      </c>
      <c r="W94" s="132">
        <f t="shared" si="102"/>
        <v>0.30144688405051645</v>
      </c>
      <c r="X94" s="132">
        <f t="shared" si="102"/>
        <v>0.2021112290381557</v>
      </c>
      <c r="Y94" s="132">
        <f t="shared" si="102"/>
        <v>-0.65014890973598782</v>
      </c>
      <c r="Z94" s="132">
        <f t="shared" si="102"/>
        <v>0.60795698290908962</v>
      </c>
      <c r="AA94" s="132">
        <f t="shared" si="102"/>
        <v>0.75759273920013537</v>
      </c>
      <c r="AB94" s="132">
        <f t="shared" si="102"/>
        <v>0.89694426670961314</v>
      </c>
      <c r="AC94" s="132">
        <f t="shared" si="102"/>
        <v>0.91508380392173327</v>
      </c>
      <c r="AD94" s="132">
        <f t="shared" si="102"/>
        <v>-10.822102111016287</v>
      </c>
      <c r="AE94" s="132">
        <f t="shared" si="102"/>
        <v>-11.700713632989514</v>
      </c>
      <c r="AF94" s="132">
        <f t="shared" si="102"/>
        <v>-14.459475619599987</v>
      </c>
      <c r="AG94" s="132">
        <f t="shared" si="102"/>
        <v>-17.698860366064235</v>
      </c>
      <c r="AH94" s="132">
        <f t="shared" si="102"/>
        <v>-17.805814030295348</v>
      </c>
      <c r="AI94" s="132">
        <f t="shared" si="102"/>
        <v>-20.255389129838932</v>
      </c>
      <c r="AJ94" s="132">
        <f t="shared" si="102"/>
        <v>-18.101387231852527</v>
      </c>
    </row>
    <row r="95" spans="2:36">
      <c r="B95" s="106" t="s">
        <v>328</v>
      </c>
      <c r="C95" s="102"/>
      <c r="D95" s="102"/>
      <c r="E95" s="102"/>
      <c r="F95" s="126">
        <f t="shared" ref="F95:AJ95" si="103">+SUM(C6:F6)/F56</f>
        <v>1.8469472741327899</v>
      </c>
      <c r="G95" s="126">
        <f t="shared" si="103"/>
        <v>1.8982809027045968</v>
      </c>
      <c r="H95" s="126">
        <f t="shared" si="103"/>
        <v>1.8234867598182847</v>
      </c>
      <c r="I95" s="126">
        <f t="shared" si="103"/>
        <v>1.4924225807952796</v>
      </c>
      <c r="J95" s="126">
        <f t="shared" si="103"/>
        <v>1.6771171723572231</v>
      </c>
      <c r="K95" s="126">
        <f t="shared" si="103"/>
        <v>1.2921790349142825</v>
      </c>
      <c r="L95" s="126">
        <f t="shared" si="103"/>
        <v>1.2866309275332513</v>
      </c>
      <c r="M95" s="126">
        <f t="shared" si="103"/>
        <v>1.2137314761389244</v>
      </c>
      <c r="N95" s="126">
        <f t="shared" si="103"/>
        <v>1.282400897013295</v>
      </c>
      <c r="O95" s="126">
        <f t="shared" si="103"/>
        <v>1.2957098369648394</v>
      </c>
      <c r="P95" s="126">
        <f t="shared" si="103"/>
        <v>1.319123083509647</v>
      </c>
      <c r="Q95" s="126">
        <f t="shared" si="103"/>
        <v>1.3321975594838769</v>
      </c>
      <c r="R95" s="126">
        <f t="shared" si="103"/>
        <v>1.3861736213425897</v>
      </c>
      <c r="S95" s="126">
        <f t="shared" si="103"/>
        <v>1.232004452828924</v>
      </c>
      <c r="T95" s="126">
        <f t="shared" si="103"/>
        <v>1.3096041970433128</v>
      </c>
      <c r="U95" s="126">
        <f t="shared" si="103"/>
        <v>1.6704877860762719</v>
      </c>
      <c r="V95" s="126">
        <f t="shared" si="103"/>
        <v>1.7921833678918357</v>
      </c>
      <c r="W95" s="126">
        <f t="shared" si="103"/>
        <v>1.5640231365736561</v>
      </c>
      <c r="X95" s="126">
        <f t="shared" si="103"/>
        <v>1.5298359647182798</v>
      </c>
      <c r="Y95" s="126">
        <f t="shared" si="103"/>
        <v>1.3054772136494557</v>
      </c>
      <c r="Z95" s="126">
        <f t="shared" si="103"/>
        <v>1.1980243463692009</v>
      </c>
      <c r="AA95" s="126">
        <f t="shared" si="103"/>
        <v>1.0676767950668316</v>
      </c>
      <c r="AB95" s="126">
        <f t="shared" si="103"/>
        <v>1.0492288457011991</v>
      </c>
      <c r="AC95" s="126">
        <f t="shared" si="103"/>
        <v>1.1052970043147554</v>
      </c>
      <c r="AD95" s="126">
        <f t="shared" si="103"/>
        <v>1.2394955224766167</v>
      </c>
      <c r="AE95" s="126">
        <f t="shared" si="103"/>
        <v>1.5681875583231681</v>
      </c>
      <c r="AF95" s="126">
        <f t="shared" si="103"/>
        <v>1.4464608488717077</v>
      </c>
      <c r="AG95" s="126">
        <f t="shared" si="103"/>
        <v>1.2495522642919681</v>
      </c>
      <c r="AH95" s="126">
        <f t="shared" si="103"/>
        <v>1.3368798321576598</v>
      </c>
      <c r="AI95" s="126">
        <f t="shared" si="103"/>
        <v>1.1655803668674678</v>
      </c>
      <c r="AJ95" s="126">
        <f t="shared" si="103"/>
        <v>1.5048067790257154</v>
      </c>
    </row>
    <row r="96" spans="2:36">
      <c r="B96" s="106" t="s">
        <v>329</v>
      </c>
      <c r="C96" s="102"/>
      <c r="D96" s="102"/>
      <c r="E96" s="102"/>
      <c r="F96" s="126">
        <f t="shared" ref="F96:AE96" si="104">+F56/F65</f>
        <v>2.7675018889161862</v>
      </c>
      <c r="G96" s="126">
        <f t="shared" si="104"/>
        <v>2.5256991774370694</v>
      </c>
      <c r="H96" s="126">
        <f t="shared" si="104"/>
        <v>2.9436997786351298</v>
      </c>
      <c r="I96" s="126">
        <f t="shared" si="104"/>
        <v>3.6532244561357006</v>
      </c>
      <c r="J96" s="126">
        <f t="shared" si="104"/>
        <v>3.3879003180036955</v>
      </c>
      <c r="K96" s="126">
        <f t="shared" si="104"/>
        <v>3.9052718379928355</v>
      </c>
      <c r="L96" s="126">
        <f t="shared" si="104"/>
        <v>3.9157919761173732</v>
      </c>
      <c r="M96" s="126">
        <f t="shared" si="104"/>
        <v>4.4502187591608431</v>
      </c>
      <c r="N96" s="126">
        <f t="shared" si="104"/>
        <v>4.5055416142369227</v>
      </c>
      <c r="O96" s="126">
        <f t="shared" si="104"/>
        <v>5.4183317556208923</v>
      </c>
      <c r="P96" s="126">
        <f t="shared" si="104"/>
        <v>5.0161704410243155</v>
      </c>
      <c r="Q96" s="126">
        <f t="shared" si="104"/>
        <v>4.8536178884911001</v>
      </c>
      <c r="R96" s="126">
        <f t="shared" si="104"/>
        <v>4.242589773769267</v>
      </c>
      <c r="S96" s="126">
        <f t="shared" si="104"/>
        <v>4.8361837957032474</v>
      </c>
      <c r="T96" s="126">
        <f t="shared" si="104"/>
        <v>5.3118071209502302</v>
      </c>
      <c r="U96" s="126">
        <f t="shared" si="104"/>
        <v>5.2568419380476836</v>
      </c>
      <c r="V96" s="126">
        <f t="shared" si="104"/>
        <v>3.883145557318044</v>
      </c>
      <c r="W96" s="126">
        <f t="shared" si="104"/>
        <v>4.1549765680749795</v>
      </c>
      <c r="X96" s="126">
        <f t="shared" si="104"/>
        <v>4.7161057882995285</v>
      </c>
      <c r="Y96" s="126">
        <f t="shared" si="104"/>
        <v>5.7709443032083838</v>
      </c>
      <c r="Z96" s="126">
        <f t="shared" si="104"/>
        <v>5.2620309333674493</v>
      </c>
      <c r="AA96" s="126">
        <f t="shared" si="104"/>
        <v>5.6454169355758701</v>
      </c>
      <c r="AB96" s="126">
        <f t="shared" si="104"/>
        <v>6.183670604921887</v>
      </c>
      <c r="AC96" s="126">
        <f t="shared" si="104"/>
        <v>6.9191690382334157</v>
      </c>
      <c r="AD96" s="126">
        <f t="shared" si="104"/>
        <v>7.7865893145041536</v>
      </c>
      <c r="AE96" s="126">
        <f t="shared" si="104"/>
        <v>3.6815137888787364</v>
      </c>
      <c r="AF96" s="126">
        <f t="shared" ref="AF96:AI96" si="105">+AF56/AF65</f>
        <v>3.8118048161746394</v>
      </c>
      <c r="AG96" s="126">
        <f t="shared" si="105"/>
        <v>3.9559093445302493</v>
      </c>
      <c r="AH96" s="126">
        <f t="shared" si="105"/>
        <v>5.2502394783480701</v>
      </c>
      <c r="AI96" s="126">
        <f t="shared" si="105"/>
        <v>6.1815016023746585</v>
      </c>
      <c r="AJ96" s="126">
        <f t="shared" ref="AJ96" si="106">+AJ56/AJ65</f>
        <v>6.4153610051419649</v>
      </c>
    </row>
    <row r="97" spans="2:36">
      <c r="B97" s="106" t="s">
        <v>330</v>
      </c>
      <c r="C97" s="102"/>
      <c r="D97" s="102"/>
      <c r="E97" s="102"/>
      <c r="F97" s="126">
        <f>+SUM(C21:F21)/SUM(C20:F20)*100</f>
        <v>39.411709982259254</v>
      </c>
      <c r="G97" s="126">
        <f t="shared" ref="G97:AJ97" si="107">+SUM(D21:G21)/SUM(D20:G20)*100</f>
        <v>12.1402785474681</v>
      </c>
      <c r="H97" s="126">
        <f t="shared" si="107"/>
        <v>44.129565188078502</v>
      </c>
      <c r="I97" s="126">
        <f t="shared" si="107"/>
        <v>-3547.1174669970287</v>
      </c>
      <c r="J97" s="126">
        <f t="shared" si="107"/>
        <v>469.41256514554118</v>
      </c>
      <c r="K97" s="126">
        <f t="shared" si="107"/>
        <v>106.63578554212782</v>
      </c>
      <c r="L97" s="126">
        <f t="shared" si="107"/>
        <v>60.415166337583969</v>
      </c>
      <c r="M97" s="126">
        <f t="shared" si="107"/>
        <v>31.486161102706816</v>
      </c>
      <c r="N97" s="126">
        <f t="shared" si="107"/>
        <v>22.645646770289176</v>
      </c>
      <c r="O97" s="126">
        <f t="shared" si="107"/>
        <v>394.56208442422758</v>
      </c>
      <c r="P97" s="126">
        <f t="shared" si="107"/>
        <v>58.757514065995608</v>
      </c>
      <c r="Q97" s="126">
        <f t="shared" si="107"/>
        <v>51.477450814750156</v>
      </c>
      <c r="R97" s="126">
        <f t="shared" si="107"/>
        <v>-357.32801595214357</v>
      </c>
      <c r="S97" s="126">
        <f t="shared" si="107"/>
        <v>-11.166167503768923</v>
      </c>
      <c r="T97" s="126">
        <f t="shared" si="107"/>
        <v>-53.721982470637151</v>
      </c>
      <c r="U97" s="126">
        <f t="shared" si="107"/>
        <v>9.9967349029894091E-3</v>
      </c>
      <c r="V97" s="126">
        <f t="shared" si="107"/>
        <v>67.12222095448233</v>
      </c>
      <c r="W97" s="126">
        <f t="shared" si="107"/>
        <v>63.194318308739952</v>
      </c>
      <c r="X97" s="126">
        <f t="shared" si="107"/>
        <v>67.984569740159003</v>
      </c>
      <c r="Y97" s="126">
        <f t="shared" si="107"/>
        <v>99.183625787222525</v>
      </c>
      <c r="Z97" s="126">
        <f t="shared" si="107"/>
        <v>15.640273704789834</v>
      </c>
      <c r="AA97" s="126">
        <f t="shared" si="107"/>
        <v>24.234964903960392</v>
      </c>
      <c r="AB97" s="126">
        <f t="shared" si="107"/>
        <v>32.206486980356324</v>
      </c>
      <c r="AC97" s="126">
        <f t="shared" si="107"/>
        <v>28.029522079782836</v>
      </c>
      <c r="AD97" s="126">
        <f t="shared" si="107"/>
        <v>27.929727230698102</v>
      </c>
      <c r="AE97" s="126">
        <f t="shared" si="107"/>
        <v>28.267948263496752</v>
      </c>
      <c r="AF97" s="126">
        <f t="shared" si="107"/>
        <v>27.33587325187009</v>
      </c>
      <c r="AG97" s="126">
        <f t="shared" si="107"/>
        <v>25.854961219382282</v>
      </c>
      <c r="AH97" s="126">
        <f t="shared" si="107"/>
        <v>12.033041682517256</v>
      </c>
      <c r="AI97" s="126">
        <f t="shared" si="107"/>
        <v>15.324883970010712</v>
      </c>
      <c r="AJ97" s="126">
        <f t="shared" si="107"/>
        <v>16.579641492167735</v>
      </c>
    </row>
    <row r="98" spans="2:36">
      <c r="B98" s="106" t="s">
        <v>331</v>
      </c>
      <c r="C98" s="102"/>
      <c r="D98" s="102"/>
      <c r="E98" s="102"/>
      <c r="F98" s="122">
        <f t="shared" ref="F98:AJ98" si="108">+SUM(C11:F11)*(1-F97%)</f>
        <v>3055.910143184748</v>
      </c>
      <c r="G98" s="122">
        <f t="shared" si="108"/>
        <v>-848.08176550295389</v>
      </c>
      <c r="H98" s="122">
        <f t="shared" si="108"/>
        <v>5317.760030697209</v>
      </c>
      <c r="I98" s="122">
        <f t="shared" si="108"/>
        <v>-6554.3880738484986</v>
      </c>
      <c r="J98" s="122">
        <f t="shared" si="108"/>
        <v>-4149.4778453241761</v>
      </c>
      <c r="K98" s="122">
        <f t="shared" si="108"/>
        <v>-484.96374005493283</v>
      </c>
      <c r="L98" s="122">
        <f t="shared" si="108"/>
        <v>5841.4983610669342</v>
      </c>
      <c r="M98" s="122">
        <f t="shared" si="108"/>
        <v>14832.820272986381</v>
      </c>
      <c r="N98" s="122">
        <f t="shared" si="108"/>
        <v>2739.3284763307083</v>
      </c>
      <c r="O98" s="122">
        <f t="shared" si="108"/>
        <v>16652.722700296174</v>
      </c>
      <c r="P98" s="122">
        <f t="shared" si="108"/>
        <v>-2718.7325041018489</v>
      </c>
      <c r="Q98" s="122">
        <f t="shared" si="108"/>
        <v>-4886.7509828631746</v>
      </c>
      <c r="R98" s="122">
        <f t="shared" si="108"/>
        <v>49578.930209371894</v>
      </c>
      <c r="S98" s="122">
        <f t="shared" si="108"/>
        <v>25279.188956074293</v>
      </c>
      <c r="T98" s="122">
        <f t="shared" si="108"/>
        <v>31326.619569522212</v>
      </c>
      <c r="U98" s="122">
        <f t="shared" si="108"/>
        <v>27088.836691081324</v>
      </c>
      <c r="V98" s="122">
        <f t="shared" si="108"/>
        <v>8443.7753518491882</v>
      </c>
      <c r="W98" s="122">
        <f t="shared" si="108"/>
        <v>10563.034155039846</v>
      </c>
      <c r="X98" s="122">
        <f t="shared" si="108"/>
        <v>9715.7999490268339</v>
      </c>
      <c r="Y98" s="122">
        <f t="shared" si="108"/>
        <v>209.63145482330643</v>
      </c>
      <c r="Z98" s="122">
        <f t="shared" si="108"/>
        <v>26626.460410557185</v>
      </c>
      <c r="AA98" s="122">
        <f t="shared" si="108"/>
        <v>28184.631742790298</v>
      </c>
      <c r="AB98" s="122">
        <f t="shared" si="108"/>
        <v>32019.554134307902</v>
      </c>
      <c r="AC98" s="122">
        <f t="shared" si="108"/>
        <v>40272.499244861312</v>
      </c>
      <c r="AD98" s="122">
        <f t="shared" si="108"/>
        <v>-27306.705649560794</v>
      </c>
      <c r="AE98" s="122">
        <f t="shared" si="108"/>
        <v>-34932.791875159717</v>
      </c>
      <c r="AF98" s="122">
        <f t="shared" si="108"/>
        <v>-43640.621242391862</v>
      </c>
      <c r="AG98" s="122">
        <f t="shared" si="108"/>
        <v>-55719.996643634207</v>
      </c>
      <c r="AH98" s="122">
        <f t="shared" si="108"/>
        <v>-50606.511450464648</v>
      </c>
      <c r="AI98" s="122">
        <f t="shared" si="108"/>
        <v>-58213.295519457337</v>
      </c>
      <c r="AJ98" s="122">
        <f t="shared" si="108"/>
        <v>-55374.433977499059</v>
      </c>
    </row>
    <row r="99" spans="2:36">
      <c r="B99" s="106" t="s">
        <v>332</v>
      </c>
      <c r="C99" s="102"/>
      <c r="D99" s="102"/>
      <c r="E99" s="102"/>
      <c r="F99" s="122">
        <f t="shared" ref="F99:AE99" si="109">+F67+F71</f>
        <v>134719.59759212512</v>
      </c>
      <c r="G99" s="122">
        <f t="shared" si="109"/>
        <v>148410.07846902625</v>
      </c>
      <c r="H99" s="122">
        <f t="shared" si="109"/>
        <v>139411.78882388168</v>
      </c>
      <c r="I99" s="122">
        <f t="shared" si="109"/>
        <v>156724.07710244996</v>
      </c>
      <c r="J99" s="122">
        <f t="shared" si="109"/>
        <v>141870.23331462211</v>
      </c>
      <c r="K99" s="122">
        <f t="shared" si="109"/>
        <v>201053.51863587461</v>
      </c>
      <c r="L99" s="122">
        <f t="shared" si="109"/>
        <v>207905.58344990062</v>
      </c>
      <c r="M99" s="122">
        <f t="shared" si="109"/>
        <v>239491.0740033781</v>
      </c>
      <c r="N99" s="122">
        <f t="shared" si="109"/>
        <v>214022.14520394261</v>
      </c>
      <c r="O99" s="122">
        <f t="shared" si="109"/>
        <v>246982.61915660248</v>
      </c>
      <c r="P99" s="122">
        <f t="shared" si="109"/>
        <v>235779.21410567078</v>
      </c>
      <c r="Q99" s="122">
        <f t="shared" si="109"/>
        <v>234817.42434815707</v>
      </c>
      <c r="R99" s="122">
        <f t="shared" si="109"/>
        <v>217727.33103593782</v>
      </c>
      <c r="S99" s="122">
        <f t="shared" si="109"/>
        <v>241988.96262226038</v>
      </c>
      <c r="T99" s="122">
        <f t="shared" si="109"/>
        <v>247537.85451247665</v>
      </c>
      <c r="U99" s="122">
        <f t="shared" si="109"/>
        <v>215125.01662766351</v>
      </c>
      <c r="V99" s="122">
        <f t="shared" si="109"/>
        <v>205065.31153440906</v>
      </c>
      <c r="W99" s="122">
        <f t="shared" si="109"/>
        <v>259319.07155003934</v>
      </c>
      <c r="X99" s="122">
        <f t="shared" si="109"/>
        <v>280382.37704918033</v>
      </c>
      <c r="Y99" s="122">
        <f t="shared" si="109"/>
        <v>280143.73281679582</v>
      </c>
      <c r="Z99" s="122">
        <f t="shared" si="109"/>
        <v>309536.79340078984</v>
      </c>
      <c r="AA99" s="122">
        <f t="shared" si="109"/>
        <v>334372.70783517417</v>
      </c>
      <c r="AB99" s="122">
        <f t="shared" si="109"/>
        <v>320739.70511189284</v>
      </c>
      <c r="AC99" s="122">
        <f t="shared" si="109"/>
        <v>314418.45578383206</v>
      </c>
      <c r="AD99" s="122">
        <f t="shared" si="109"/>
        <v>279937.64365195186</v>
      </c>
      <c r="AE99" s="122">
        <f t="shared" si="109"/>
        <v>323814.36167503637</v>
      </c>
      <c r="AF99" s="122">
        <f t="shared" ref="AF99:AI99" si="110">+AF67+AF71</f>
        <v>311887.92913569266</v>
      </c>
      <c r="AG99" s="122">
        <f t="shared" si="110"/>
        <v>322325.63385616255</v>
      </c>
      <c r="AH99" s="122">
        <f t="shared" si="110"/>
        <v>231507.19747907593</v>
      </c>
      <c r="AI99" s="122">
        <f t="shared" si="110"/>
        <v>213848.12762965995</v>
      </c>
      <c r="AJ99" s="122">
        <f t="shared" ref="AJ99" si="111">+AJ67+AJ71</f>
        <v>148084.4164470442</v>
      </c>
    </row>
    <row r="100" spans="2:36">
      <c r="B100" s="108" t="s">
        <v>333</v>
      </c>
      <c r="C100" s="109"/>
      <c r="D100" s="109"/>
      <c r="E100" s="109"/>
      <c r="F100" s="131">
        <f t="shared" ref="F100:AE100" si="112">+F98/F99*100</f>
        <v>2.2683486276709139</v>
      </c>
      <c r="G100" s="131">
        <f t="shared" si="112"/>
        <v>-0.57144486024913177</v>
      </c>
      <c r="H100" s="131">
        <f t="shared" si="112"/>
        <v>3.8144263663491995</v>
      </c>
      <c r="I100" s="131">
        <f t="shared" si="112"/>
        <v>-4.1821194260814947</v>
      </c>
      <c r="J100" s="131">
        <f t="shared" si="112"/>
        <v>-2.9248403617705918</v>
      </c>
      <c r="K100" s="131">
        <f t="shared" si="112"/>
        <v>-0.24121126720156749</v>
      </c>
      <c r="L100" s="131">
        <f t="shared" si="112"/>
        <v>2.8096880632715528</v>
      </c>
      <c r="M100" s="131">
        <f t="shared" si="112"/>
        <v>6.1934751993208561</v>
      </c>
      <c r="N100" s="131">
        <f t="shared" si="112"/>
        <v>1.2799275858675236</v>
      </c>
      <c r="O100" s="131">
        <f t="shared" si="112"/>
        <v>6.7424674485848337</v>
      </c>
      <c r="P100" s="131">
        <f t="shared" si="112"/>
        <v>-1.153084047045545</v>
      </c>
      <c r="Q100" s="131">
        <f t="shared" si="112"/>
        <v>-2.0810853353104362</v>
      </c>
      <c r="R100" s="131">
        <f t="shared" si="112"/>
        <v>22.771110073079644</v>
      </c>
      <c r="S100" s="131">
        <f t="shared" si="112"/>
        <v>10.446422300480938</v>
      </c>
      <c r="T100" s="131">
        <f t="shared" si="112"/>
        <v>12.655284433655481</v>
      </c>
      <c r="U100" s="131">
        <f t="shared" si="112"/>
        <v>12.592136942383805</v>
      </c>
      <c r="V100" s="131">
        <f t="shared" si="112"/>
        <v>4.1176029669124992</v>
      </c>
      <c r="W100" s="131">
        <f t="shared" si="112"/>
        <v>4.0733734283024212</v>
      </c>
      <c r="X100" s="131">
        <f t="shared" si="112"/>
        <v>3.4651963690723111</v>
      </c>
      <c r="Y100" s="131">
        <f t="shared" si="112"/>
        <v>7.4829964145725889E-2</v>
      </c>
      <c r="Z100" s="131">
        <f t="shared" si="112"/>
        <v>8.6020340645194668</v>
      </c>
      <c r="AA100" s="131">
        <f t="shared" si="112"/>
        <v>8.4291065276426931</v>
      </c>
      <c r="AB100" s="131">
        <f t="shared" si="112"/>
        <v>9.9830341002332723</v>
      </c>
      <c r="AC100" s="131">
        <f t="shared" si="112"/>
        <v>12.808567214816847</v>
      </c>
      <c r="AD100" s="131">
        <f t="shared" si="112"/>
        <v>-9.7545672290902683</v>
      </c>
      <c r="AE100" s="131">
        <f t="shared" si="112"/>
        <v>-10.787906902726103</v>
      </c>
      <c r="AF100" s="131">
        <f t="shared" ref="AF100:AI100" si="113">+AF98/AF99*100</f>
        <v>-13.992404695920502</v>
      </c>
      <c r="AG100" s="131">
        <f t="shared" si="113"/>
        <v>-17.286864832009975</v>
      </c>
      <c r="AH100" s="131">
        <f t="shared" si="113"/>
        <v>-21.859584497384173</v>
      </c>
      <c r="AI100" s="131">
        <f t="shared" si="113"/>
        <v>-27.221793412318551</v>
      </c>
      <c r="AJ100" s="131">
        <f t="shared" ref="AJ100" si="114">+AJ98/AJ99*100</f>
        <v>-37.393829348209138</v>
      </c>
    </row>
    <row r="101" spans="2:36">
      <c r="B101" s="106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H101" s="102"/>
    </row>
    <row r="102" spans="2:36">
      <c r="B102" s="106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H102" s="102"/>
    </row>
    <row r="103" spans="2:36">
      <c r="B103" s="106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H103" s="102"/>
    </row>
    <row r="104" spans="2:36">
      <c r="B104" s="10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H104" s="102"/>
    </row>
    <row r="105" spans="2:36">
      <c r="B105" s="121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H105" s="102"/>
    </row>
    <row r="106" spans="2:36">
      <c r="B106" s="121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H106" s="102"/>
    </row>
    <row r="107" spans="2:36">
      <c r="B107" s="121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H107" s="102"/>
    </row>
    <row r="108" spans="2:36">
      <c r="B108" s="121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H108" s="102"/>
    </row>
    <row r="109" spans="2:36">
      <c r="B109" s="121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H109" s="102"/>
    </row>
    <row r="110" spans="2:36">
      <c r="B110" s="121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H110" s="102"/>
    </row>
    <row r="111" spans="2:36">
      <c r="B111" s="121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H111" s="102"/>
    </row>
    <row r="112" spans="2:36">
      <c r="B112" s="121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H112" s="102"/>
    </row>
    <row r="113" spans="2:34">
      <c r="B113" s="121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H113" s="102"/>
    </row>
    <row r="114" spans="2:34">
      <c r="B114" s="12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H114" s="102"/>
    </row>
    <row r="115" spans="2:34">
      <c r="B115" s="121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H115" s="102"/>
    </row>
    <row r="116" spans="2:34">
      <c r="B116" s="121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H116" s="102"/>
    </row>
    <row r="117" spans="2:34">
      <c r="B117" s="121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H117" s="102"/>
    </row>
    <row r="118" spans="2:34">
      <c r="B118" s="106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H118" s="102"/>
    </row>
    <row r="119" spans="2:34">
      <c r="B119" s="106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H119" s="102"/>
    </row>
    <row r="120" spans="2:34">
      <c r="B120" s="106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H120" s="102"/>
    </row>
    <row r="121" spans="2:34">
      <c r="B121" s="106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H121" s="102"/>
    </row>
    <row r="122" spans="2:34">
      <c r="B122" s="106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H122" s="102"/>
    </row>
    <row r="123" spans="2:34">
      <c r="B123" s="106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H123" s="102"/>
    </row>
    <row r="124" spans="2:34">
      <c r="B124" s="106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H124" s="102"/>
    </row>
    <row r="125" spans="2:34">
      <c r="B125" s="106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H125" s="102"/>
    </row>
    <row r="126" spans="2:34">
      <c r="B126" s="106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H126" s="102"/>
    </row>
    <row r="127" spans="2:34">
      <c r="B127" s="106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H127" s="102"/>
    </row>
    <row r="128" spans="2:34">
      <c r="B128" s="106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H128" s="102"/>
    </row>
    <row r="129" spans="2:34">
      <c r="B129" s="106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H129" s="102"/>
    </row>
    <row r="130" spans="2:34">
      <c r="B130" s="106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H130" s="102"/>
    </row>
    <row r="131" spans="2:34">
      <c r="B131" s="106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H131" s="102"/>
    </row>
    <row r="132" spans="2:34">
      <c r="B132" s="106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H132" s="102"/>
    </row>
    <row r="133" spans="2:34">
      <c r="B133" s="106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H133" s="102"/>
    </row>
    <row r="134" spans="2:34">
      <c r="B134" s="106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H134" s="102"/>
    </row>
    <row r="135" spans="2:34">
      <c r="B135" s="106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H135" s="102"/>
    </row>
    <row r="136" spans="2:34">
      <c r="B136" s="106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H136" s="102"/>
    </row>
    <row r="137" spans="2:34">
      <c r="B137" s="106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H137" s="102"/>
    </row>
    <row r="138" spans="2:34">
      <c r="B138" s="106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H138" s="102"/>
    </row>
    <row r="139" spans="2:34">
      <c r="B139" s="106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H139" s="102"/>
    </row>
    <row r="140" spans="2:34">
      <c r="B140" s="106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H140" s="102"/>
    </row>
    <row r="141" spans="2:34">
      <c r="B141" s="10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H141" s="102"/>
    </row>
    <row r="142" spans="2:34">
      <c r="B142" s="106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H142" s="102"/>
    </row>
    <row r="143" spans="2:34">
      <c r="B143" s="133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H143" s="102"/>
    </row>
    <row r="144" spans="2:34">
      <c r="B144" s="106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H144" s="102"/>
    </row>
    <row r="145" spans="2:34">
      <c r="B145" s="106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H145" s="102"/>
    </row>
    <row r="146" spans="2:34">
      <c r="B146" s="106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H146" s="102"/>
    </row>
    <row r="147" spans="2:34">
      <c r="B147" s="106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H147" s="102"/>
    </row>
    <row r="148" spans="2:34">
      <c r="B148" s="106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H148" s="102"/>
    </row>
    <row r="149" spans="2:34">
      <c r="B149" s="106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H149" s="102"/>
    </row>
    <row r="150" spans="2:34">
      <c r="B150" s="106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H150" s="102"/>
    </row>
    <row r="151" spans="2:34">
      <c r="B151" s="106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H151" s="102"/>
    </row>
    <row r="152" spans="2:34">
      <c r="B152" s="106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H152" s="102"/>
    </row>
    <row r="153" spans="2:34">
      <c r="B153" s="106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H153" s="102"/>
    </row>
    <row r="154" spans="2:34">
      <c r="B154" s="106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H154" s="102"/>
    </row>
    <row r="155" spans="2:34">
      <c r="B155" s="106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H155" s="102"/>
    </row>
    <row r="156" spans="2:34">
      <c r="B156" s="106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H156" s="102"/>
    </row>
    <row r="157" spans="2:34">
      <c r="B157" s="106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H157" s="102"/>
    </row>
    <row r="158" spans="2:34">
      <c r="B158" s="106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H158" s="102"/>
    </row>
    <row r="159" spans="2:34">
      <c r="B159" s="106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H159" s="102"/>
    </row>
    <row r="160" spans="2:34">
      <c r="B160" s="106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H160" s="102"/>
    </row>
    <row r="161" spans="2:34">
      <c r="B161" s="106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H161" s="102"/>
    </row>
    <row r="162" spans="2:34">
      <c r="B162" s="106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H162" s="102"/>
    </row>
    <row r="163" spans="2:34">
      <c r="B163" s="106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H163" s="102"/>
    </row>
    <row r="164" spans="2:34">
      <c r="B164" s="106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H164" s="102"/>
    </row>
    <row r="165" spans="2:34">
      <c r="B165" s="106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H165" s="102"/>
    </row>
    <row r="166" spans="2:34">
      <c r="B166" s="106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H166" s="102"/>
    </row>
    <row r="167" spans="2:34">
      <c r="B167" s="134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H167" s="102"/>
    </row>
    <row r="168" spans="2:34">
      <c r="B168" s="106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H168" s="102"/>
    </row>
    <row r="169" spans="2:34">
      <c r="B169" s="106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H169" s="102"/>
    </row>
    <row r="170" spans="2:34">
      <c r="B170" s="106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H170" s="102"/>
    </row>
    <row r="171" spans="2:34">
      <c r="B171" s="106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H171" s="102"/>
    </row>
    <row r="172" spans="2:34">
      <c r="B172" s="106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H172" s="102"/>
    </row>
    <row r="173" spans="2:34">
      <c r="B173" s="106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H173" s="102"/>
    </row>
    <row r="174" spans="2:34">
      <c r="B174" s="10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H174" s="102"/>
    </row>
    <row r="175" spans="2:34">
      <c r="B175" s="106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H175" s="10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4"/>
  <sheetViews>
    <sheetView zoomScale="82" zoomScaleNormal="80" workbookViewId="0">
      <pane xSplit="1" ySplit="1" topLeftCell="AP2" activePane="bottomRight" state="frozen"/>
      <selection pane="topRight" activeCell="B1" sqref="B1"/>
      <selection pane="bottomLeft" activeCell="A2" sqref="A2"/>
      <selection pane="bottomRight" activeCell="AU34" sqref="AU34:AU36"/>
    </sheetView>
  </sheetViews>
  <sheetFormatPr baseColWidth="10" defaultRowHeight="14.5" outlineLevelCol="1"/>
  <cols>
    <col min="1" max="1" width="61" customWidth="1"/>
    <col min="2" max="4" width="13.54296875" customWidth="1" outlineLevel="1"/>
    <col min="5" max="5" width="14.26953125" customWidth="1" outlineLevel="1"/>
    <col min="6" max="6" width="13.1796875" customWidth="1" outlineLevel="1"/>
    <col min="7" max="7" width="14" customWidth="1" outlineLevel="1"/>
    <col min="8" max="8" width="13.7265625" customWidth="1" outlineLevel="1"/>
    <col min="9" max="9" width="14.26953125" customWidth="1" outlineLevel="1"/>
    <col min="10" max="10" width="13.26953125" customWidth="1" outlineLevel="1"/>
    <col min="11" max="11" width="14.81640625" customWidth="1" outlineLevel="1"/>
    <col min="12" max="12" width="15.26953125" customWidth="1" outlineLevel="1"/>
    <col min="13" max="13" width="13" customWidth="1" outlineLevel="1"/>
    <col min="14" max="17" width="13" customWidth="1"/>
    <col min="18" max="18" width="13.453125" customWidth="1"/>
    <col min="19" max="19" width="13.81640625" customWidth="1"/>
    <col min="20" max="20" width="15.1796875" customWidth="1"/>
    <col min="21" max="21" width="14.81640625" customWidth="1"/>
    <col min="22" max="22" width="13.453125" customWidth="1"/>
    <col min="23" max="23" width="13" customWidth="1"/>
    <col min="24" max="25" width="13.453125" customWidth="1"/>
    <col min="26" max="26" width="13.7265625" customWidth="1"/>
    <col min="27" max="27" width="13.81640625" customWidth="1"/>
    <col min="28" max="28" width="13.7265625" customWidth="1"/>
    <col min="29" max="29" width="13.453125" customWidth="1"/>
    <col min="30" max="30" width="13.7265625" customWidth="1"/>
    <col min="31" max="31" width="14.453125" customWidth="1"/>
    <col min="32" max="32" width="14.7265625" customWidth="1"/>
    <col min="33" max="33" width="14.26953125" customWidth="1"/>
    <col min="34" max="34" width="13.81640625" customWidth="1"/>
    <col min="35" max="35" width="14.453125" customWidth="1"/>
    <col min="36" max="36" width="14.81640625" customWidth="1"/>
    <col min="37" max="37" width="14.453125" customWidth="1"/>
    <col min="38" max="39" width="14.81640625" customWidth="1"/>
    <col min="40" max="41" width="13.453125" customWidth="1"/>
    <col min="42" max="43" width="13.7265625" customWidth="1"/>
  </cols>
  <sheetData>
    <row r="1" spans="1:49">
      <c r="A1" s="4" t="s">
        <v>248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6" t="s">
        <v>167</v>
      </c>
    </row>
    <row r="3" spans="1:49">
      <c r="A3" s="7" t="s">
        <v>168</v>
      </c>
    </row>
    <row r="4" spans="1:49">
      <c r="A4" s="7" t="s">
        <v>169</v>
      </c>
    </row>
    <row r="5" spans="1:49">
      <c r="A5" s="8" t="s">
        <v>170</v>
      </c>
      <c r="B5" s="9">
        <v>283960</v>
      </c>
      <c r="C5" s="9">
        <v>234823</v>
      </c>
      <c r="D5" s="9">
        <v>229087</v>
      </c>
      <c r="E5" s="9">
        <v>235238</v>
      </c>
      <c r="F5" s="9">
        <v>282768</v>
      </c>
      <c r="G5" s="9">
        <v>309097</v>
      </c>
      <c r="H5" s="9">
        <v>181650</v>
      </c>
      <c r="I5" s="9">
        <v>239556</v>
      </c>
      <c r="J5" s="9">
        <v>215734</v>
      </c>
      <c r="K5" s="9">
        <v>227168</v>
      </c>
      <c r="L5" s="9">
        <v>225554</v>
      </c>
      <c r="M5" s="9">
        <v>281395</v>
      </c>
      <c r="N5" s="9">
        <v>289930</v>
      </c>
      <c r="O5" s="9">
        <v>253352</v>
      </c>
      <c r="P5" s="9">
        <v>265997</v>
      </c>
      <c r="Q5" s="9">
        <v>288070</v>
      </c>
      <c r="R5" s="9">
        <v>321951</v>
      </c>
      <c r="S5" s="9">
        <v>273394</v>
      </c>
      <c r="T5" s="9">
        <v>248119</v>
      </c>
      <c r="U5" s="9">
        <v>267084</v>
      </c>
      <c r="V5" s="9">
        <v>283268</v>
      </c>
      <c r="W5" s="9">
        <v>299082</v>
      </c>
      <c r="X5" s="9">
        <v>263255</v>
      </c>
      <c r="Y5" s="9">
        <v>288787</v>
      </c>
      <c r="Z5" s="9">
        <v>315782</v>
      </c>
      <c r="AA5" s="9">
        <v>433700</v>
      </c>
      <c r="AB5" s="9">
        <v>481333</v>
      </c>
      <c r="AC5" s="9">
        <v>503747</v>
      </c>
      <c r="AD5" s="9">
        <v>412053</v>
      </c>
      <c r="AE5" s="9">
        <v>377494</v>
      </c>
      <c r="AF5" s="9">
        <v>373979</v>
      </c>
      <c r="AG5" s="9">
        <v>341615</v>
      </c>
      <c r="AH5" s="9">
        <v>316245</v>
      </c>
      <c r="AI5" s="9">
        <v>299534</v>
      </c>
      <c r="AJ5" s="9">
        <v>337500</v>
      </c>
      <c r="AK5" s="9">
        <v>388565</v>
      </c>
      <c r="AL5" s="9">
        <v>322099</v>
      </c>
      <c r="AM5" s="9">
        <v>334402</v>
      </c>
      <c r="AN5" s="9">
        <v>395425</v>
      </c>
      <c r="AO5" s="9">
        <v>425969</v>
      </c>
      <c r="AP5" s="9">
        <v>411529</v>
      </c>
      <c r="AQ5" s="9">
        <v>350146</v>
      </c>
      <c r="AR5" s="9">
        <v>374102</v>
      </c>
      <c r="AS5" s="9">
        <v>550496</v>
      </c>
      <c r="AT5" s="9">
        <v>612090</v>
      </c>
      <c r="AU5" s="9">
        <v>536819</v>
      </c>
    </row>
    <row r="6" spans="1:49">
      <c r="A6" s="8" t="s">
        <v>1</v>
      </c>
      <c r="B6" s="9">
        <v>1619</v>
      </c>
      <c r="C6" s="9">
        <v>2736</v>
      </c>
      <c r="D6" s="9">
        <v>2961</v>
      </c>
      <c r="E6" s="9">
        <v>2232</v>
      </c>
      <c r="F6" s="9">
        <v>3733</v>
      </c>
      <c r="G6" s="9">
        <v>2810</v>
      </c>
      <c r="H6" s="9">
        <v>3878</v>
      </c>
      <c r="I6" s="9">
        <v>5650</v>
      </c>
      <c r="J6" s="9">
        <v>5127</v>
      </c>
      <c r="K6" s="9">
        <v>4059</v>
      </c>
      <c r="L6" s="9">
        <v>16802</v>
      </c>
      <c r="M6" s="9">
        <v>18211</v>
      </c>
      <c r="N6" s="9">
        <v>18001</v>
      </c>
      <c r="O6" s="9">
        <v>14637</v>
      </c>
      <c r="P6" s="9">
        <v>18084</v>
      </c>
      <c r="Q6" s="9">
        <v>22807</v>
      </c>
      <c r="R6" s="9">
        <v>28833</v>
      </c>
      <c r="S6" s="9">
        <v>25470</v>
      </c>
      <c r="T6" s="9">
        <v>27932</v>
      </c>
      <c r="U6" s="9">
        <v>3733</v>
      </c>
      <c r="V6" s="9">
        <v>18055</v>
      </c>
      <c r="W6" s="9">
        <v>1045</v>
      </c>
      <c r="X6" s="9">
        <v>1824</v>
      </c>
      <c r="Y6" s="9">
        <v>1407</v>
      </c>
      <c r="Z6" s="9">
        <v>2288</v>
      </c>
      <c r="AA6" s="9">
        <v>1410</v>
      </c>
      <c r="AB6" s="9">
        <v>908</v>
      </c>
      <c r="AC6" s="9">
        <v>349</v>
      </c>
      <c r="AD6" s="9">
        <v>707</v>
      </c>
      <c r="AE6" s="9">
        <v>1116</v>
      </c>
      <c r="AF6" s="9">
        <v>2356</v>
      </c>
      <c r="AG6" s="9">
        <v>2393</v>
      </c>
      <c r="AH6" s="9">
        <v>15171</v>
      </c>
      <c r="AI6" s="9">
        <v>25083</v>
      </c>
      <c r="AJ6" s="9">
        <v>32349</v>
      </c>
      <c r="AK6" s="9">
        <v>22401</v>
      </c>
      <c r="AL6" s="9">
        <v>1872</v>
      </c>
      <c r="AM6" s="9">
        <v>1434</v>
      </c>
      <c r="AN6" s="9">
        <v>2563</v>
      </c>
      <c r="AO6" s="9">
        <v>1910</v>
      </c>
      <c r="AP6" s="9">
        <v>1633</v>
      </c>
      <c r="AQ6" s="9">
        <v>2821</v>
      </c>
      <c r="AR6" s="9">
        <v>12808</v>
      </c>
      <c r="AS6" s="9">
        <v>5263</v>
      </c>
      <c r="AT6" s="9">
        <v>4584</v>
      </c>
      <c r="AU6" s="9">
        <v>3551</v>
      </c>
    </row>
    <row r="7" spans="1:49">
      <c r="A7" s="8" t="s">
        <v>171</v>
      </c>
      <c r="B7" s="9">
        <v>213</v>
      </c>
      <c r="C7" s="9">
        <v>253</v>
      </c>
      <c r="D7" s="9">
        <v>283</v>
      </c>
      <c r="E7" s="9">
        <v>212</v>
      </c>
      <c r="F7" s="9">
        <v>387</v>
      </c>
      <c r="G7" s="9">
        <v>361</v>
      </c>
      <c r="H7" s="9">
        <v>355</v>
      </c>
      <c r="I7" s="9">
        <v>356</v>
      </c>
      <c r="J7" s="9">
        <v>303</v>
      </c>
      <c r="K7" s="9">
        <v>293</v>
      </c>
      <c r="L7" s="9">
        <v>294</v>
      </c>
      <c r="M7" s="9">
        <v>530</v>
      </c>
      <c r="N7" s="9">
        <v>500</v>
      </c>
      <c r="O7" s="9">
        <v>243</v>
      </c>
      <c r="P7" s="9">
        <v>237</v>
      </c>
      <c r="Q7" s="9">
        <v>240</v>
      </c>
      <c r="R7" s="9">
        <v>240</v>
      </c>
      <c r="S7" s="9">
        <v>271</v>
      </c>
      <c r="T7" s="9">
        <v>324</v>
      </c>
      <c r="U7" s="9">
        <v>986</v>
      </c>
      <c r="V7" s="9">
        <v>968</v>
      </c>
      <c r="W7" s="9">
        <v>1040</v>
      </c>
      <c r="X7" s="9">
        <v>959</v>
      </c>
      <c r="Y7" s="9">
        <v>797</v>
      </c>
      <c r="Z7" s="9">
        <v>896</v>
      </c>
      <c r="AA7" s="9">
        <v>929</v>
      </c>
      <c r="AB7" s="9">
        <v>841</v>
      </c>
      <c r="AC7" s="9">
        <v>849</v>
      </c>
      <c r="AD7" s="9">
        <v>774</v>
      </c>
      <c r="AE7" s="9">
        <v>827</v>
      </c>
      <c r="AF7" s="9">
        <v>816</v>
      </c>
      <c r="AG7" s="9">
        <v>755</v>
      </c>
      <c r="AH7" s="9">
        <v>730</v>
      </c>
      <c r="AI7" s="9">
        <v>176</v>
      </c>
      <c r="AJ7" s="9">
        <v>156</v>
      </c>
      <c r="AK7" s="9">
        <v>118</v>
      </c>
      <c r="AL7" s="9">
        <v>146</v>
      </c>
      <c r="AM7" s="9">
        <v>81</v>
      </c>
      <c r="AN7" s="9">
        <v>93</v>
      </c>
      <c r="AO7" s="9">
        <v>93</v>
      </c>
      <c r="AP7" s="9">
        <v>91</v>
      </c>
      <c r="AQ7" s="9">
        <v>91</v>
      </c>
      <c r="AR7" s="9">
        <v>118</v>
      </c>
      <c r="AS7" s="9">
        <v>152</v>
      </c>
      <c r="AT7" s="9">
        <v>144</v>
      </c>
      <c r="AU7" s="9">
        <v>140</v>
      </c>
    </row>
    <row r="8" spans="1:49">
      <c r="A8" s="8" t="s">
        <v>2</v>
      </c>
      <c r="B8" s="9">
        <v>583497</v>
      </c>
      <c r="C8" s="9">
        <v>575562</v>
      </c>
      <c r="D8" s="9">
        <v>560622</v>
      </c>
      <c r="E8" s="9">
        <v>559715</v>
      </c>
      <c r="F8" s="9">
        <v>544882</v>
      </c>
      <c r="G8" s="9">
        <v>584422</v>
      </c>
      <c r="H8" s="9">
        <v>560300</v>
      </c>
      <c r="I8" s="9">
        <v>539654</v>
      </c>
      <c r="J8" s="9">
        <v>618376</v>
      </c>
      <c r="K8" s="9">
        <v>550808</v>
      </c>
      <c r="L8" s="9">
        <v>573645</v>
      </c>
      <c r="M8" s="9">
        <v>552061</v>
      </c>
      <c r="N8" s="9">
        <v>551657</v>
      </c>
      <c r="O8" s="9">
        <v>564750</v>
      </c>
      <c r="P8" s="9">
        <v>573342</v>
      </c>
      <c r="Q8" s="9">
        <v>578018</v>
      </c>
      <c r="R8" s="9">
        <v>500750</v>
      </c>
      <c r="S8" s="9">
        <v>481025</v>
      </c>
      <c r="T8" s="9">
        <v>497437</v>
      </c>
      <c r="U8" s="9">
        <v>520260</v>
      </c>
      <c r="V8" s="9">
        <v>519200</v>
      </c>
      <c r="W8" s="9">
        <v>511173</v>
      </c>
      <c r="X8" s="9">
        <v>528045</v>
      </c>
      <c r="Y8" s="9">
        <v>500222</v>
      </c>
      <c r="Z8" s="9">
        <v>455257</v>
      </c>
      <c r="AA8" s="9">
        <v>415198</v>
      </c>
      <c r="AB8" s="9">
        <v>423578</v>
      </c>
      <c r="AC8" s="9">
        <v>424363</v>
      </c>
      <c r="AD8" s="9">
        <v>515057</v>
      </c>
      <c r="AE8" s="9">
        <v>569474</v>
      </c>
      <c r="AF8" s="9">
        <v>579729</v>
      </c>
      <c r="AG8" s="9">
        <v>602698</v>
      </c>
      <c r="AH8" s="9">
        <v>733238</v>
      </c>
      <c r="AI8" s="9">
        <v>754341</v>
      </c>
      <c r="AJ8" s="9">
        <v>715032</v>
      </c>
      <c r="AK8" s="9">
        <v>839437</v>
      </c>
      <c r="AL8" s="9">
        <v>873199</v>
      </c>
      <c r="AM8" s="9">
        <v>807552</v>
      </c>
      <c r="AN8" s="9">
        <v>820696</v>
      </c>
      <c r="AO8" s="9">
        <v>824929</v>
      </c>
      <c r="AP8" s="9">
        <v>772118</v>
      </c>
      <c r="AQ8" s="9">
        <v>830270</v>
      </c>
      <c r="AR8" s="9">
        <v>885965</v>
      </c>
      <c r="AS8" s="9">
        <v>798477</v>
      </c>
      <c r="AT8" s="9">
        <v>838852</v>
      </c>
      <c r="AU8" s="9">
        <v>865486</v>
      </c>
    </row>
    <row r="9" spans="1:49">
      <c r="A9" s="8" t="s">
        <v>172</v>
      </c>
      <c r="B9" s="9">
        <v>24068</v>
      </c>
      <c r="C9" s="9">
        <v>26272</v>
      </c>
      <c r="D9" s="9">
        <v>19344</v>
      </c>
      <c r="E9" s="9">
        <v>23714</v>
      </c>
      <c r="F9" s="9">
        <v>25161</v>
      </c>
      <c r="G9" s="9">
        <v>32519</v>
      </c>
      <c r="H9" s="9">
        <v>18913</v>
      </c>
      <c r="I9" s="9">
        <v>15862</v>
      </c>
      <c r="J9" s="9">
        <v>19213</v>
      </c>
      <c r="K9" s="9">
        <v>15750</v>
      </c>
      <c r="L9" s="9">
        <v>5615</v>
      </c>
      <c r="M9" s="9">
        <v>4021</v>
      </c>
      <c r="N9" s="9">
        <v>5692</v>
      </c>
      <c r="O9" s="9">
        <v>4258</v>
      </c>
      <c r="P9" s="9">
        <v>4370</v>
      </c>
      <c r="Q9" s="9">
        <v>2007</v>
      </c>
      <c r="R9" s="9">
        <v>2785</v>
      </c>
      <c r="S9" s="9">
        <v>4202</v>
      </c>
      <c r="T9" s="9">
        <v>17516</v>
      </c>
      <c r="U9" s="9">
        <v>7609</v>
      </c>
      <c r="V9" s="9">
        <v>9701</v>
      </c>
      <c r="W9" s="9">
        <v>14005</v>
      </c>
      <c r="X9" s="9">
        <v>9932</v>
      </c>
      <c r="Y9" s="9">
        <v>18598</v>
      </c>
      <c r="Z9" s="9">
        <v>13630</v>
      </c>
      <c r="AA9" s="9">
        <v>10143</v>
      </c>
      <c r="AB9" s="9">
        <v>11453</v>
      </c>
      <c r="AC9" s="9">
        <v>16251</v>
      </c>
      <c r="AD9" s="9">
        <v>15150</v>
      </c>
      <c r="AE9" s="9">
        <v>14654</v>
      </c>
      <c r="AF9" s="9">
        <v>13731</v>
      </c>
      <c r="AG9" s="9">
        <v>11482</v>
      </c>
      <c r="AH9" s="9">
        <v>14306</v>
      </c>
      <c r="AI9" s="9">
        <v>15765</v>
      </c>
      <c r="AJ9" s="9">
        <v>15002</v>
      </c>
      <c r="AK9" s="9">
        <v>22278</v>
      </c>
      <c r="AL9" s="9">
        <v>32176</v>
      </c>
      <c r="AM9" s="9">
        <v>40520</v>
      </c>
      <c r="AN9" s="9">
        <v>21311</v>
      </c>
      <c r="AO9" s="9">
        <v>17110</v>
      </c>
      <c r="AP9" s="9">
        <v>16588</v>
      </c>
      <c r="AQ9" s="9">
        <v>18248</v>
      </c>
      <c r="AR9" s="9">
        <v>19752</v>
      </c>
      <c r="AS9" s="9">
        <v>22145</v>
      </c>
      <c r="AT9" s="9">
        <v>13750</v>
      </c>
      <c r="AU9" s="9">
        <v>21825</v>
      </c>
    </row>
    <row r="10" spans="1:49">
      <c r="A10" s="8" t="s">
        <v>173</v>
      </c>
      <c r="B10" s="9">
        <v>360325</v>
      </c>
      <c r="C10" s="9">
        <v>373123</v>
      </c>
      <c r="D10" s="9">
        <v>341072</v>
      </c>
      <c r="E10" s="9">
        <v>311007</v>
      </c>
      <c r="F10" s="9">
        <v>298366</v>
      </c>
      <c r="G10" s="9">
        <v>317110</v>
      </c>
      <c r="H10" s="9">
        <v>321965</v>
      </c>
      <c r="I10" s="9">
        <v>296416</v>
      </c>
      <c r="J10" s="9">
        <v>278870</v>
      </c>
      <c r="K10" s="9">
        <v>287374</v>
      </c>
      <c r="L10" s="9">
        <v>276668</v>
      </c>
      <c r="M10" s="9">
        <v>272910</v>
      </c>
      <c r="N10" s="9">
        <v>297609</v>
      </c>
      <c r="O10" s="9">
        <v>307420</v>
      </c>
      <c r="P10" s="9">
        <v>282616</v>
      </c>
      <c r="Q10" s="9">
        <v>300013</v>
      </c>
      <c r="R10" s="9">
        <v>335154</v>
      </c>
      <c r="S10" s="9">
        <v>353645</v>
      </c>
      <c r="T10" s="9">
        <v>398748</v>
      </c>
      <c r="U10" s="9">
        <v>408116</v>
      </c>
      <c r="V10" s="9">
        <v>426924</v>
      </c>
      <c r="W10" s="9">
        <v>423720</v>
      </c>
      <c r="X10" s="9">
        <v>433993</v>
      </c>
      <c r="Y10" s="9">
        <v>432041</v>
      </c>
      <c r="Z10" s="9">
        <v>421558</v>
      </c>
      <c r="AA10" s="9">
        <v>426244</v>
      </c>
      <c r="AB10" s="9">
        <v>402628</v>
      </c>
      <c r="AC10" s="9">
        <v>414225</v>
      </c>
      <c r="AD10" s="9">
        <v>437647</v>
      </c>
      <c r="AE10" s="9">
        <v>475777</v>
      </c>
      <c r="AF10" s="9">
        <v>468350</v>
      </c>
      <c r="AG10" s="9">
        <v>469365</v>
      </c>
      <c r="AH10" s="9">
        <v>564330</v>
      </c>
      <c r="AI10" s="9">
        <v>625171</v>
      </c>
      <c r="AJ10" s="9">
        <v>678876</v>
      </c>
      <c r="AK10" s="9">
        <v>733860</v>
      </c>
      <c r="AL10" s="9">
        <v>818175</v>
      </c>
      <c r="AM10" s="9">
        <v>841703</v>
      </c>
      <c r="AN10" s="9">
        <v>856566</v>
      </c>
      <c r="AO10" s="9">
        <v>817106</v>
      </c>
      <c r="AP10" s="9">
        <v>732443</v>
      </c>
      <c r="AQ10" s="9">
        <v>673377</v>
      </c>
      <c r="AR10" s="9">
        <v>680328</v>
      </c>
      <c r="AS10" s="9">
        <v>666037</v>
      </c>
      <c r="AT10" s="9">
        <v>670780</v>
      </c>
      <c r="AU10" s="9">
        <v>623840</v>
      </c>
    </row>
    <row r="11" spans="1:49">
      <c r="A11" s="8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</row>
    <row r="12" spans="1:49">
      <c r="A12" s="8" t="s">
        <v>174</v>
      </c>
      <c r="B12" s="9">
        <v>33388</v>
      </c>
      <c r="C12" s="9">
        <v>34156</v>
      </c>
      <c r="D12" s="9">
        <v>32409</v>
      </c>
      <c r="E12" s="9">
        <v>30328</v>
      </c>
      <c r="F12" s="9">
        <v>26926</v>
      </c>
      <c r="G12" s="9">
        <v>28844</v>
      </c>
      <c r="H12" s="9">
        <v>26216</v>
      </c>
      <c r="I12" s="9">
        <v>25898</v>
      </c>
      <c r="J12" s="9">
        <v>26426</v>
      </c>
      <c r="K12" s="9">
        <v>25545</v>
      </c>
      <c r="L12" s="9">
        <v>29915</v>
      </c>
      <c r="M12" s="9">
        <v>27890</v>
      </c>
      <c r="N12" s="9">
        <v>29521</v>
      </c>
      <c r="O12" s="9">
        <v>23957</v>
      </c>
      <c r="P12" s="9">
        <v>24455</v>
      </c>
      <c r="Q12" s="9">
        <v>27107</v>
      </c>
      <c r="R12" s="9">
        <v>27281</v>
      </c>
      <c r="S12" s="9">
        <v>20881</v>
      </c>
      <c r="T12" s="9">
        <v>24806</v>
      </c>
      <c r="U12" s="9">
        <v>25624</v>
      </c>
      <c r="V12" s="9">
        <v>29749</v>
      </c>
      <c r="W12" s="9">
        <v>24358</v>
      </c>
      <c r="X12" s="9">
        <v>25846</v>
      </c>
      <c r="Y12" s="9">
        <v>31002</v>
      </c>
      <c r="Z12" s="9">
        <v>36782</v>
      </c>
      <c r="AA12" s="9">
        <v>25251</v>
      </c>
      <c r="AB12" s="9">
        <v>21777</v>
      </c>
      <c r="AC12" s="9">
        <v>18787</v>
      </c>
      <c r="AD12" s="9">
        <v>19993</v>
      </c>
      <c r="AE12" s="9">
        <v>28935</v>
      </c>
      <c r="AF12" s="9">
        <v>26808</v>
      </c>
      <c r="AG12" s="9">
        <v>35463</v>
      </c>
      <c r="AH12" s="9">
        <v>34809</v>
      </c>
      <c r="AI12" s="9">
        <v>28490</v>
      </c>
      <c r="AJ12" s="9">
        <v>30883</v>
      </c>
      <c r="AK12" s="9">
        <v>35378</v>
      </c>
      <c r="AL12" s="9">
        <v>35709</v>
      </c>
      <c r="AM12" s="9">
        <v>42655</v>
      </c>
      <c r="AN12" s="9">
        <v>50340</v>
      </c>
      <c r="AO12" s="9">
        <v>43999</v>
      </c>
      <c r="AP12" s="9">
        <v>41965</v>
      </c>
      <c r="AQ12" s="9">
        <v>35445</v>
      </c>
      <c r="AR12" s="9">
        <v>30290</v>
      </c>
      <c r="AS12" s="9">
        <v>31269</v>
      </c>
      <c r="AT12" s="9">
        <v>33230</v>
      </c>
      <c r="AU12" s="9">
        <v>29522</v>
      </c>
    </row>
    <row r="13" spans="1:49" ht="54.65" customHeight="1">
      <c r="A13" s="10" t="s">
        <v>175</v>
      </c>
      <c r="B13" s="11">
        <v>1287070</v>
      </c>
      <c r="C13" s="11">
        <v>1246925</v>
      </c>
      <c r="D13" s="11">
        <v>1185778</v>
      </c>
      <c r="E13" s="11">
        <v>1162446</v>
      </c>
      <c r="F13" s="11">
        <v>1182223</v>
      </c>
      <c r="G13" s="11">
        <v>1275163</v>
      </c>
      <c r="H13" s="11">
        <v>1113277</v>
      </c>
      <c r="I13" s="11">
        <v>1123392</v>
      </c>
      <c r="J13" s="11">
        <v>1164049</v>
      </c>
      <c r="K13" s="11">
        <v>1110997</v>
      </c>
      <c r="L13" s="11">
        <v>1128493</v>
      </c>
      <c r="M13" s="11">
        <v>1157018</v>
      </c>
      <c r="N13" s="11">
        <v>1192910</v>
      </c>
      <c r="O13" s="11">
        <v>1168617</v>
      </c>
      <c r="P13" s="11">
        <v>1169101</v>
      </c>
      <c r="Q13" s="11">
        <v>1218262</v>
      </c>
      <c r="R13" s="11">
        <v>1216994</v>
      </c>
      <c r="S13" s="11">
        <v>1158888</v>
      </c>
      <c r="T13" s="11">
        <v>1214882</v>
      </c>
      <c r="U13" s="11">
        <v>1233412</v>
      </c>
      <c r="V13" s="11">
        <v>1287865</v>
      </c>
      <c r="W13" s="11">
        <v>1274423</v>
      </c>
      <c r="X13" s="11">
        <v>1263854</v>
      </c>
      <c r="Y13" s="11">
        <v>1272854</v>
      </c>
      <c r="Z13" s="11">
        <v>1246193</v>
      </c>
      <c r="AA13" s="11">
        <v>1312875</v>
      </c>
      <c r="AB13" s="11">
        <v>1342518</v>
      </c>
      <c r="AC13" s="11">
        <v>1378571</v>
      </c>
      <c r="AD13" s="11">
        <v>1401381</v>
      </c>
      <c r="AE13" s="11">
        <v>1468277</v>
      </c>
      <c r="AF13" s="11">
        <v>1465769</v>
      </c>
      <c r="AG13" s="11">
        <v>1463771</v>
      </c>
      <c r="AH13" s="11">
        <v>1678829</v>
      </c>
      <c r="AI13" s="11">
        <v>1748560</v>
      </c>
      <c r="AJ13" s="11">
        <v>1809798</v>
      </c>
      <c r="AK13" s="11">
        <v>2042037</v>
      </c>
      <c r="AL13" s="11">
        <v>2083376</v>
      </c>
      <c r="AM13" s="11">
        <v>2068347</v>
      </c>
      <c r="AN13" s="11">
        <v>2146994</v>
      </c>
      <c r="AO13" s="11">
        <v>2131116</v>
      </c>
      <c r="AP13" s="11">
        <v>1976367</v>
      </c>
      <c r="AQ13" s="11">
        <v>1910398</v>
      </c>
      <c r="AR13" s="11">
        <v>2003363</v>
      </c>
      <c r="AS13" s="11">
        <v>2073839</v>
      </c>
      <c r="AT13" s="11">
        <v>2173430</v>
      </c>
      <c r="AU13" s="11">
        <v>2081183</v>
      </c>
    </row>
    <row r="14" spans="1:49">
      <c r="A14" s="12" t="s">
        <v>176</v>
      </c>
      <c r="B14" s="9">
        <v>0</v>
      </c>
      <c r="C14" s="9">
        <v>0</v>
      </c>
      <c r="D14" s="9">
        <v>0</v>
      </c>
      <c r="E14" s="9">
        <v>2</v>
      </c>
      <c r="F14" s="9">
        <v>0</v>
      </c>
      <c r="G14" s="9">
        <v>0</v>
      </c>
      <c r="H14" s="9">
        <v>0</v>
      </c>
      <c r="I14" s="9">
        <v>8184</v>
      </c>
      <c r="J14" s="9">
        <v>6913</v>
      </c>
      <c r="K14" s="9">
        <v>4648</v>
      </c>
      <c r="L14" s="9">
        <v>2980</v>
      </c>
      <c r="M14" s="9">
        <v>5441</v>
      </c>
      <c r="N14" s="9">
        <v>2849</v>
      </c>
      <c r="O14" s="9">
        <v>1420</v>
      </c>
      <c r="P14" s="9">
        <v>857</v>
      </c>
      <c r="Q14" s="9">
        <v>2643</v>
      </c>
      <c r="R14" s="9">
        <v>2311</v>
      </c>
      <c r="S14" s="9">
        <v>963</v>
      </c>
      <c r="T14" s="9">
        <v>895</v>
      </c>
      <c r="U14" s="9">
        <v>2707</v>
      </c>
      <c r="V14" s="9">
        <v>1602</v>
      </c>
      <c r="W14" s="9">
        <v>1834</v>
      </c>
      <c r="X14" s="9">
        <v>1731</v>
      </c>
      <c r="Y14" s="9">
        <v>9992</v>
      </c>
      <c r="Z14" s="9">
        <v>2847</v>
      </c>
      <c r="AA14" s="9">
        <v>1955</v>
      </c>
      <c r="AB14" s="9">
        <v>978</v>
      </c>
      <c r="AC14" s="9">
        <v>1513</v>
      </c>
      <c r="AD14" s="9">
        <v>1107</v>
      </c>
      <c r="AE14" s="9">
        <v>1711</v>
      </c>
      <c r="AF14" s="9">
        <v>1531</v>
      </c>
      <c r="AG14" s="9">
        <v>2369</v>
      </c>
      <c r="AH14" s="9">
        <v>6541</v>
      </c>
      <c r="AI14" s="9">
        <v>4489</v>
      </c>
      <c r="AJ14" s="9">
        <v>4171</v>
      </c>
      <c r="AK14" s="9">
        <v>6995</v>
      </c>
      <c r="AL14" s="9">
        <v>5921</v>
      </c>
      <c r="AM14" s="9">
        <v>5433</v>
      </c>
      <c r="AN14" s="9">
        <v>4709</v>
      </c>
      <c r="AO14" s="9">
        <v>10457</v>
      </c>
      <c r="AP14" s="9">
        <v>8451</v>
      </c>
      <c r="AQ14" s="9">
        <v>6651</v>
      </c>
      <c r="AR14" s="9">
        <v>105710</v>
      </c>
      <c r="AS14" s="9">
        <v>4777</v>
      </c>
      <c r="AT14" s="9">
        <v>3854</v>
      </c>
      <c r="AU14" s="9">
        <v>3878</v>
      </c>
    </row>
    <row r="15" spans="1:49">
      <c r="A15" s="12" t="s">
        <v>177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0</v>
      </c>
      <c r="R15" s="9"/>
      <c r="S15" s="9"/>
      <c r="T15" s="9"/>
      <c r="U15" s="9"/>
      <c r="V15" s="9"/>
      <c r="W15" s="9"/>
      <c r="X15" s="9"/>
      <c r="Y15" s="9">
        <v>0</v>
      </c>
      <c r="Z15" s="9"/>
      <c r="AA15" s="9"/>
      <c r="AB15" s="9"/>
      <c r="AC15" s="9">
        <v>0</v>
      </c>
      <c r="AD15" s="9"/>
      <c r="AE15" s="9"/>
      <c r="AF15" s="9"/>
      <c r="AG15" s="9">
        <v>0</v>
      </c>
      <c r="AH15" s="9"/>
      <c r="AI15" s="9"/>
      <c r="AJ15" s="9"/>
      <c r="AK15" s="9">
        <v>0</v>
      </c>
      <c r="AL15" s="9"/>
      <c r="AM15" s="9"/>
      <c r="AN15" s="9"/>
      <c r="AO15" s="9">
        <v>0</v>
      </c>
      <c r="AP15" s="9"/>
      <c r="AQ15" s="9"/>
      <c r="AR15" s="9"/>
      <c r="AS15" s="9"/>
      <c r="AT15" s="9"/>
      <c r="AU15" s="9"/>
    </row>
    <row r="16" spans="1:49" ht="39">
      <c r="A16" s="10" t="s">
        <v>4</v>
      </c>
      <c r="B16" s="11">
        <v>0</v>
      </c>
      <c r="C16" s="11">
        <v>0</v>
      </c>
      <c r="D16" s="11">
        <v>0</v>
      </c>
      <c r="E16" s="11">
        <v>2</v>
      </c>
      <c r="F16" s="11">
        <v>0</v>
      </c>
      <c r="G16" s="11">
        <v>0</v>
      </c>
      <c r="H16" s="11">
        <v>0</v>
      </c>
      <c r="I16" s="11">
        <v>8184</v>
      </c>
      <c r="J16" s="11">
        <v>6913</v>
      </c>
      <c r="K16" s="11">
        <v>4648</v>
      </c>
      <c r="L16" s="11">
        <v>2980</v>
      </c>
      <c r="M16" s="11">
        <v>5441</v>
      </c>
      <c r="N16" s="11">
        <v>2849</v>
      </c>
      <c r="O16" s="11">
        <v>1420</v>
      </c>
      <c r="P16" s="11">
        <v>857</v>
      </c>
      <c r="Q16" s="11">
        <v>2643</v>
      </c>
      <c r="R16" s="11">
        <v>2311</v>
      </c>
      <c r="S16" s="11">
        <v>963</v>
      </c>
      <c r="T16" s="11">
        <v>895</v>
      </c>
      <c r="U16" s="11">
        <v>2707</v>
      </c>
      <c r="V16" s="11">
        <v>1602</v>
      </c>
      <c r="W16" s="11">
        <v>1834</v>
      </c>
      <c r="X16" s="11">
        <v>1731</v>
      </c>
      <c r="Y16" s="11">
        <v>9992</v>
      </c>
      <c r="Z16" s="11">
        <v>2847</v>
      </c>
      <c r="AA16" s="11">
        <v>1955</v>
      </c>
      <c r="AB16" s="11">
        <v>978</v>
      </c>
      <c r="AC16" s="11">
        <v>1513</v>
      </c>
      <c r="AD16" s="11">
        <v>1107</v>
      </c>
      <c r="AE16" s="11">
        <v>1711</v>
      </c>
      <c r="AF16" s="11">
        <v>1531</v>
      </c>
      <c r="AG16" s="11">
        <v>2369</v>
      </c>
      <c r="AH16" s="11">
        <v>6541</v>
      </c>
      <c r="AI16" s="11">
        <v>4489</v>
      </c>
      <c r="AJ16" s="11">
        <v>4171</v>
      </c>
      <c r="AK16" s="11">
        <v>6995</v>
      </c>
      <c r="AL16" s="11">
        <v>5921</v>
      </c>
      <c r="AM16" s="11">
        <v>5433</v>
      </c>
      <c r="AN16" s="11">
        <v>4709</v>
      </c>
      <c r="AO16" s="11">
        <v>10457</v>
      </c>
      <c r="AP16" s="11">
        <v>8451</v>
      </c>
      <c r="AQ16" s="11">
        <v>6651</v>
      </c>
      <c r="AR16" s="11">
        <v>105710</v>
      </c>
      <c r="AS16" s="11">
        <v>4777</v>
      </c>
      <c r="AT16" s="11">
        <v>3854</v>
      </c>
      <c r="AU16" s="11">
        <v>3878</v>
      </c>
    </row>
    <row r="17" spans="1:47">
      <c r="A17" s="10" t="s">
        <v>5</v>
      </c>
      <c r="B17" s="11">
        <v>1287070</v>
      </c>
      <c r="C17" s="11">
        <v>1246925</v>
      </c>
      <c r="D17" s="11">
        <v>1185778</v>
      </c>
      <c r="E17" s="11">
        <v>1162448</v>
      </c>
      <c r="F17" s="11">
        <v>1182223</v>
      </c>
      <c r="G17" s="11">
        <v>1275163</v>
      </c>
      <c r="H17" s="11">
        <v>1113277</v>
      </c>
      <c r="I17" s="11">
        <v>1131576</v>
      </c>
      <c r="J17" s="11">
        <v>1170962</v>
      </c>
      <c r="K17" s="11">
        <v>1115645</v>
      </c>
      <c r="L17" s="11">
        <v>1131473</v>
      </c>
      <c r="M17" s="11">
        <v>1162459</v>
      </c>
      <c r="N17" s="11">
        <v>1195759</v>
      </c>
      <c r="O17" s="11">
        <v>1170037</v>
      </c>
      <c r="P17" s="11">
        <v>1169958</v>
      </c>
      <c r="Q17" s="11">
        <v>1220905</v>
      </c>
      <c r="R17" s="11">
        <v>1219305</v>
      </c>
      <c r="S17" s="11">
        <v>1159851</v>
      </c>
      <c r="T17" s="11">
        <v>1215777</v>
      </c>
      <c r="U17" s="11">
        <v>1236119</v>
      </c>
      <c r="V17" s="11">
        <v>1289467</v>
      </c>
      <c r="W17" s="11">
        <v>1276257</v>
      </c>
      <c r="X17" s="11">
        <v>1265585</v>
      </c>
      <c r="Y17" s="11">
        <v>1282846</v>
      </c>
      <c r="Z17" s="11">
        <v>1249040</v>
      </c>
      <c r="AA17" s="11">
        <v>1314830</v>
      </c>
      <c r="AB17" s="11">
        <v>1343496</v>
      </c>
      <c r="AC17" s="11">
        <v>1380084</v>
      </c>
      <c r="AD17" s="11">
        <v>1402488</v>
      </c>
      <c r="AE17" s="11">
        <v>1469988</v>
      </c>
      <c r="AF17" s="11">
        <v>1467300</v>
      </c>
      <c r="AG17" s="11">
        <v>1466140</v>
      </c>
      <c r="AH17" s="11">
        <v>1685370</v>
      </c>
      <c r="AI17" s="11">
        <v>1753049</v>
      </c>
      <c r="AJ17" s="11">
        <v>1813969</v>
      </c>
      <c r="AK17" s="11">
        <v>2049032</v>
      </c>
      <c r="AL17" s="11">
        <v>2089297</v>
      </c>
      <c r="AM17" s="11">
        <v>2073780</v>
      </c>
      <c r="AN17" s="11">
        <v>2151703</v>
      </c>
      <c r="AO17" s="11">
        <v>2141573</v>
      </c>
      <c r="AP17" s="11">
        <v>1984818</v>
      </c>
      <c r="AQ17" s="11">
        <v>1917049</v>
      </c>
      <c r="AR17" s="11">
        <v>2109073</v>
      </c>
      <c r="AS17" s="11">
        <v>2078616</v>
      </c>
      <c r="AT17" s="11">
        <v>2177284</v>
      </c>
      <c r="AU17" s="11">
        <v>2085061</v>
      </c>
    </row>
    <row r="18" spans="1:47">
      <c r="A18" s="7" t="s">
        <v>178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0</v>
      </c>
      <c r="R18" s="13"/>
      <c r="S18" s="13"/>
      <c r="T18" s="13"/>
      <c r="U18" s="13"/>
      <c r="V18" s="13"/>
      <c r="W18" s="13"/>
      <c r="X18" s="13"/>
      <c r="Y18" s="13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</row>
    <row r="19" spans="1:47">
      <c r="A19" s="14" t="s">
        <v>6</v>
      </c>
      <c r="B19" s="9">
        <v>9404</v>
      </c>
      <c r="C19" s="9">
        <v>9842</v>
      </c>
      <c r="D19" s="9">
        <v>5845</v>
      </c>
      <c r="E19" s="9">
        <v>4808</v>
      </c>
      <c r="F19" s="9">
        <v>2189</v>
      </c>
      <c r="G19" s="9">
        <v>1807</v>
      </c>
      <c r="H19" s="9">
        <v>12333</v>
      </c>
      <c r="I19" s="9">
        <v>781</v>
      </c>
      <c r="J19" s="9">
        <v>3880</v>
      </c>
      <c r="K19" s="9">
        <v>2720</v>
      </c>
      <c r="L19" s="9">
        <v>4163</v>
      </c>
      <c r="M19" s="9">
        <v>1095</v>
      </c>
      <c r="N19" s="9">
        <v>1816</v>
      </c>
      <c r="O19" s="9">
        <v>1445</v>
      </c>
      <c r="P19" s="9">
        <v>13296</v>
      </c>
      <c r="Q19" s="9">
        <v>17410</v>
      </c>
      <c r="R19" s="9">
        <v>20894</v>
      </c>
      <c r="S19" s="9">
        <v>21867</v>
      </c>
      <c r="T19" s="9">
        <v>22487</v>
      </c>
      <c r="U19" s="9">
        <v>44737</v>
      </c>
      <c r="V19" s="9">
        <v>42991</v>
      </c>
      <c r="W19" s="9">
        <v>64011</v>
      </c>
      <c r="X19" s="9">
        <v>66519</v>
      </c>
      <c r="Y19" s="9">
        <v>58104</v>
      </c>
      <c r="Z19" s="9">
        <v>43867</v>
      </c>
      <c r="AA19" s="9">
        <v>40149</v>
      </c>
      <c r="AB19" s="9">
        <v>23180</v>
      </c>
      <c r="AC19" s="9">
        <v>28408</v>
      </c>
      <c r="AD19" s="9">
        <v>34569</v>
      </c>
      <c r="AE19" s="9">
        <v>26698</v>
      </c>
      <c r="AF19" s="9">
        <v>14187</v>
      </c>
      <c r="AG19" s="9">
        <v>18224</v>
      </c>
      <c r="AH19" s="9">
        <v>25654</v>
      </c>
      <c r="AI19" s="9">
        <v>12884</v>
      </c>
      <c r="AJ19" s="9">
        <v>16438</v>
      </c>
      <c r="AK19" s="9">
        <v>39084</v>
      </c>
      <c r="AL19" s="9">
        <v>57268</v>
      </c>
      <c r="AM19" s="9">
        <v>56873</v>
      </c>
      <c r="AN19" s="9">
        <v>32201</v>
      </c>
      <c r="AO19" s="9">
        <v>35764</v>
      </c>
      <c r="AP19" s="9">
        <v>20638</v>
      </c>
      <c r="AQ19" s="9">
        <v>26965</v>
      </c>
      <c r="AR19" s="9">
        <v>29027</v>
      </c>
      <c r="AS19" s="9">
        <v>18218</v>
      </c>
      <c r="AT19" s="9">
        <v>26811</v>
      </c>
      <c r="AU19" s="9">
        <v>29166</v>
      </c>
    </row>
    <row r="20" spans="1:47">
      <c r="A20" s="12" t="s">
        <v>7</v>
      </c>
      <c r="B20" s="9">
        <v>697</v>
      </c>
      <c r="C20" s="9">
        <v>2677</v>
      </c>
      <c r="D20" s="9">
        <v>672</v>
      </c>
      <c r="E20" s="9">
        <v>691</v>
      </c>
      <c r="F20" s="9">
        <v>683</v>
      </c>
      <c r="G20" s="9">
        <v>23621</v>
      </c>
      <c r="H20" s="9">
        <v>11525</v>
      </c>
      <c r="I20" s="9">
        <v>12268</v>
      </c>
      <c r="J20" s="9">
        <v>11211</v>
      </c>
      <c r="K20" s="9">
        <v>10906</v>
      </c>
      <c r="L20" s="9">
        <v>10554</v>
      </c>
      <c r="M20" s="9">
        <v>717</v>
      </c>
      <c r="N20" s="9">
        <v>618</v>
      </c>
      <c r="O20" s="9">
        <v>612</v>
      </c>
      <c r="P20" s="9">
        <v>641</v>
      </c>
      <c r="Q20" s="9">
        <v>636</v>
      </c>
      <c r="R20" s="9">
        <v>640</v>
      </c>
      <c r="S20" s="9">
        <v>616</v>
      </c>
      <c r="T20" s="9">
        <v>611</v>
      </c>
      <c r="U20" s="9">
        <v>657</v>
      </c>
      <c r="V20" s="9">
        <v>666</v>
      </c>
      <c r="W20" s="9">
        <v>659</v>
      </c>
      <c r="X20" s="9">
        <v>649</v>
      </c>
      <c r="Y20" s="9">
        <v>9423</v>
      </c>
      <c r="Z20" s="9">
        <v>598</v>
      </c>
      <c r="AA20" s="9">
        <v>6446</v>
      </c>
      <c r="AB20" s="9">
        <v>6238</v>
      </c>
      <c r="AC20" s="9">
        <v>6832</v>
      </c>
      <c r="AD20" s="9">
        <v>6378</v>
      </c>
      <c r="AE20" s="9">
        <v>7185</v>
      </c>
      <c r="AF20" s="9">
        <v>6660</v>
      </c>
      <c r="AG20" s="9">
        <v>6553</v>
      </c>
      <c r="AH20" s="9">
        <v>8370</v>
      </c>
      <c r="AI20" s="9">
        <v>7806</v>
      </c>
      <c r="AJ20" s="9">
        <v>7513</v>
      </c>
      <c r="AK20" s="9">
        <v>7118</v>
      </c>
      <c r="AL20" s="9">
        <v>7534</v>
      </c>
      <c r="AM20" s="9">
        <v>8008</v>
      </c>
      <c r="AN20" s="9">
        <v>7885</v>
      </c>
      <c r="AO20" s="9">
        <v>3928</v>
      </c>
      <c r="AP20" s="9">
        <v>3808</v>
      </c>
      <c r="AQ20" s="9">
        <v>3474</v>
      </c>
      <c r="AR20" s="9">
        <v>3530</v>
      </c>
      <c r="AS20" s="9">
        <v>3367</v>
      </c>
      <c r="AT20" s="9">
        <v>777</v>
      </c>
      <c r="AU20" s="9">
        <v>761</v>
      </c>
    </row>
    <row r="21" spans="1:47">
      <c r="A21" s="12" t="s">
        <v>179</v>
      </c>
      <c r="B21" s="9">
        <v>21909</v>
      </c>
      <c r="C21" s="9">
        <v>23787</v>
      </c>
      <c r="D21" s="9">
        <v>24860</v>
      </c>
      <c r="E21" s="9">
        <v>26195</v>
      </c>
      <c r="F21" s="9">
        <v>25676</v>
      </c>
      <c r="G21" s="9">
        <v>19623</v>
      </c>
      <c r="H21" s="9">
        <v>24187</v>
      </c>
      <c r="I21" s="9">
        <v>35478</v>
      </c>
      <c r="J21" s="9">
        <v>38366</v>
      </c>
      <c r="K21" s="9">
        <v>35034</v>
      </c>
      <c r="L21" s="9">
        <v>34493</v>
      </c>
      <c r="M21" s="9">
        <v>33061</v>
      </c>
      <c r="N21" s="9">
        <v>17989</v>
      </c>
      <c r="O21" s="9">
        <v>17009</v>
      </c>
      <c r="P21" s="9">
        <v>17033</v>
      </c>
      <c r="Q21" s="9">
        <v>18389</v>
      </c>
      <c r="R21" s="9">
        <v>16373</v>
      </c>
      <c r="S21" s="9">
        <v>14546</v>
      </c>
      <c r="T21" s="9">
        <v>13552</v>
      </c>
      <c r="U21" s="9">
        <v>12966</v>
      </c>
      <c r="V21" s="9">
        <v>12614</v>
      </c>
      <c r="W21" s="9">
        <v>13312</v>
      </c>
      <c r="X21" s="9">
        <v>18662</v>
      </c>
      <c r="Y21" s="9">
        <v>11939</v>
      </c>
      <c r="Z21" s="9">
        <v>15394</v>
      </c>
      <c r="AA21" s="9">
        <v>9364</v>
      </c>
      <c r="AB21" s="9">
        <v>6599</v>
      </c>
      <c r="AC21" s="9">
        <v>7933</v>
      </c>
      <c r="AD21" s="9">
        <v>5651</v>
      </c>
      <c r="AE21" s="9">
        <v>5375</v>
      </c>
      <c r="AF21" s="9">
        <v>4771</v>
      </c>
      <c r="AG21" s="9">
        <v>3925</v>
      </c>
      <c r="AH21" s="9">
        <v>3202</v>
      </c>
      <c r="AI21" s="9">
        <v>3031</v>
      </c>
      <c r="AJ21" s="9">
        <v>2603</v>
      </c>
      <c r="AK21" s="9">
        <v>3594</v>
      </c>
      <c r="AL21" s="9">
        <v>5503</v>
      </c>
      <c r="AM21" s="9">
        <v>4728</v>
      </c>
      <c r="AN21" s="9">
        <v>4887</v>
      </c>
      <c r="AO21" s="9">
        <v>4957</v>
      </c>
      <c r="AP21" s="9">
        <v>4421</v>
      </c>
      <c r="AQ21" s="9">
        <v>4326</v>
      </c>
      <c r="AR21" s="9">
        <v>5845</v>
      </c>
      <c r="AS21" s="9">
        <v>6449</v>
      </c>
      <c r="AT21" s="9">
        <v>6371</v>
      </c>
      <c r="AU21" s="9">
        <v>5639</v>
      </c>
    </row>
    <row r="22" spans="1:47">
      <c r="A22" s="12" t="s">
        <v>180</v>
      </c>
      <c r="B22" s="9">
        <v>16253</v>
      </c>
      <c r="C22" s="9">
        <v>16817</v>
      </c>
      <c r="D22" s="9">
        <v>15212</v>
      </c>
      <c r="E22" s="9">
        <v>15739</v>
      </c>
      <c r="F22" s="9">
        <v>13935</v>
      </c>
      <c r="G22" s="9">
        <v>14586</v>
      </c>
      <c r="H22" s="9">
        <v>12905</v>
      </c>
      <c r="I22" s="9">
        <v>13352</v>
      </c>
      <c r="J22" s="9">
        <v>11630</v>
      </c>
      <c r="K22" s="9">
        <v>15937</v>
      </c>
      <c r="L22" s="9">
        <v>14204</v>
      </c>
      <c r="M22" s="9">
        <v>14505</v>
      </c>
      <c r="N22" s="9">
        <v>12748</v>
      </c>
      <c r="O22" s="9">
        <v>13007</v>
      </c>
      <c r="P22" s="9">
        <v>12752</v>
      </c>
      <c r="Q22" s="9">
        <v>2503</v>
      </c>
      <c r="R22" s="9">
        <v>2995</v>
      </c>
      <c r="S22" s="9">
        <v>5197</v>
      </c>
      <c r="T22" s="9">
        <v>3590</v>
      </c>
      <c r="U22" s="9">
        <v>3530</v>
      </c>
      <c r="V22" s="9">
        <v>3558</v>
      </c>
      <c r="W22" s="9">
        <v>3569</v>
      </c>
      <c r="X22" s="9">
        <v>3451</v>
      </c>
      <c r="Y22" s="9">
        <v>2319</v>
      </c>
      <c r="Z22" s="9">
        <v>2192</v>
      </c>
      <c r="AA22" s="9">
        <v>2236</v>
      </c>
      <c r="AB22" s="9">
        <v>2292</v>
      </c>
      <c r="AC22" s="9">
        <v>2654</v>
      </c>
      <c r="AD22" s="9">
        <v>2333</v>
      </c>
      <c r="AE22" s="9">
        <v>2327</v>
      </c>
      <c r="AF22" s="9">
        <v>2206</v>
      </c>
      <c r="AG22" s="9">
        <v>2435</v>
      </c>
      <c r="AH22" s="9">
        <v>2576</v>
      </c>
      <c r="AI22" s="9">
        <v>2369</v>
      </c>
      <c r="AJ22" s="9">
        <v>2442</v>
      </c>
      <c r="AK22" s="9">
        <v>3000</v>
      </c>
      <c r="AL22" s="9">
        <v>3236</v>
      </c>
      <c r="AM22" s="9">
        <v>3184</v>
      </c>
      <c r="AN22" s="9">
        <v>2529</v>
      </c>
      <c r="AO22" s="9">
        <v>2408</v>
      </c>
      <c r="AP22" s="9">
        <v>2285</v>
      </c>
      <c r="AQ22" s="9">
        <v>7365</v>
      </c>
      <c r="AR22" s="9">
        <v>7464</v>
      </c>
      <c r="AS22" s="9">
        <v>7289</v>
      </c>
      <c r="AT22" s="9">
        <v>7378</v>
      </c>
      <c r="AU22" s="9">
        <v>7428</v>
      </c>
    </row>
    <row r="23" spans="1:47" ht="24.65" customHeight="1">
      <c r="A23" s="12" t="s">
        <v>8</v>
      </c>
      <c r="B23" s="9">
        <v>153468</v>
      </c>
      <c r="C23" s="9">
        <v>147570</v>
      </c>
      <c r="D23" s="9">
        <v>146828</v>
      </c>
      <c r="E23" s="9">
        <v>133968</v>
      </c>
      <c r="F23" s="9">
        <v>127575</v>
      </c>
      <c r="G23" s="9">
        <v>97279</v>
      </c>
      <c r="H23" s="9">
        <v>98568</v>
      </c>
      <c r="I23" s="9">
        <v>90540</v>
      </c>
      <c r="J23" s="9">
        <v>101345</v>
      </c>
      <c r="K23" s="9">
        <v>107224</v>
      </c>
      <c r="L23" s="9">
        <v>117395</v>
      </c>
      <c r="M23" s="9">
        <v>94968</v>
      </c>
      <c r="N23" s="9">
        <v>97431</v>
      </c>
      <c r="O23" s="9">
        <v>112033</v>
      </c>
      <c r="P23" s="9">
        <v>118698</v>
      </c>
      <c r="Q23" s="9">
        <v>115503</v>
      </c>
      <c r="R23" s="9">
        <v>121371</v>
      </c>
      <c r="S23" s="9">
        <v>115719</v>
      </c>
      <c r="T23" s="9">
        <v>141921</v>
      </c>
      <c r="U23" s="9">
        <v>131510</v>
      </c>
      <c r="V23" s="9">
        <v>138612</v>
      </c>
      <c r="W23" s="9">
        <v>138724</v>
      </c>
      <c r="X23" s="9">
        <v>133375</v>
      </c>
      <c r="Y23" s="9">
        <v>106973</v>
      </c>
      <c r="Z23" s="9">
        <v>84621</v>
      </c>
      <c r="AA23" s="9">
        <v>83842</v>
      </c>
      <c r="AB23" s="9">
        <v>89644</v>
      </c>
      <c r="AC23" s="9">
        <v>98648</v>
      </c>
      <c r="AD23" s="9">
        <v>110086</v>
      </c>
      <c r="AE23" s="9">
        <v>122581</v>
      </c>
      <c r="AF23" s="9">
        <v>129559</v>
      </c>
      <c r="AG23" s="9">
        <v>118447</v>
      </c>
      <c r="AH23" s="9">
        <v>140260</v>
      </c>
      <c r="AI23" s="9">
        <v>126467</v>
      </c>
      <c r="AJ23" s="9">
        <v>131500</v>
      </c>
      <c r="AK23" s="9">
        <v>126071</v>
      </c>
      <c r="AL23" s="9">
        <v>144685</v>
      </c>
      <c r="AM23" s="9">
        <v>139358</v>
      </c>
      <c r="AN23" s="9">
        <v>110302</v>
      </c>
      <c r="AO23" s="9">
        <v>107231</v>
      </c>
      <c r="AP23" s="9">
        <v>102410</v>
      </c>
      <c r="AQ23" s="9">
        <v>102920</v>
      </c>
      <c r="AR23" s="9">
        <v>16794</v>
      </c>
      <c r="AS23" s="9">
        <v>18951</v>
      </c>
      <c r="AT23" s="9">
        <v>19248</v>
      </c>
      <c r="AU23" s="9">
        <v>20914</v>
      </c>
    </row>
    <row r="24" spans="1:47">
      <c r="A24" s="12" t="s">
        <v>9</v>
      </c>
      <c r="B24" s="9">
        <v>561825</v>
      </c>
      <c r="C24" s="9">
        <v>560786</v>
      </c>
      <c r="D24" s="9">
        <v>549269</v>
      </c>
      <c r="E24" s="9">
        <v>546921</v>
      </c>
      <c r="F24" s="9">
        <v>545863</v>
      </c>
      <c r="G24" s="9">
        <v>592137</v>
      </c>
      <c r="H24" s="9">
        <v>581499</v>
      </c>
      <c r="I24" s="9">
        <v>650147</v>
      </c>
      <c r="J24" s="9">
        <v>656042</v>
      </c>
      <c r="K24" s="9">
        <v>655280</v>
      </c>
      <c r="L24" s="9">
        <v>653820</v>
      </c>
      <c r="M24" s="9">
        <v>654275</v>
      </c>
      <c r="N24" s="9">
        <v>656710</v>
      </c>
      <c r="O24" s="9">
        <v>658047</v>
      </c>
      <c r="P24" s="9">
        <v>662526</v>
      </c>
      <c r="Q24" s="9">
        <v>660401</v>
      </c>
      <c r="R24" s="9">
        <v>660942</v>
      </c>
      <c r="S24" s="9">
        <v>648232</v>
      </c>
      <c r="T24" s="9">
        <v>644920</v>
      </c>
      <c r="U24" s="9">
        <v>650601</v>
      </c>
      <c r="V24" s="9">
        <v>647125</v>
      </c>
      <c r="W24" s="9">
        <v>648546</v>
      </c>
      <c r="X24" s="9">
        <v>641693</v>
      </c>
      <c r="Y24" s="9">
        <v>647526</v>
      </c>
      <c r="Z24" s="9">
        <v>632172</v>
      </c>
      <c r="AA24" s="9">
        <v>633512</v>
      </c>
      <c r="AB24" s="9">
        <v>649665</v>
      </c>
      <c r="AC24" s="9">
        <v>663187</v>
      </c>
      <c r="AD24" s="9">
        <v>654144</v>
      </c>
      <c r="AE24" s="9">
        <v>662031</v>
      </c>
      <c r="AF24" s="9">
        <v>653924</v>
      </c>
      <c r="AG24" s="9">
        <v>652038</v>
      </c>
      <c r="AH24" s="9">
        <v>660394</v>
      </c>
      <c r="AI24" s="9">
        <v>649721</v>
      </c>
      <c r="AJ24" s="9">
        <v>649283</v>
      </c>
      <c r="AK24" s="9">
        <v>654808</v>
      </c>
      <c r="AL24" s="9">
        <v>658738</v>
      </c>
      <c r="AM24" s="9">
        <v>662772</v>
      </c>
      <c r="AN24" s="9">
        <v>738136</v>
      </c>
      <c r="AO24" s="9">
        <v>789666</v>
      </c>
      <c r="AP24" s="9">
        <v>782072</v>
      </c>
      <c r="AQ24" s="9">
        <v>750028</v>
      </c>
      <c r="AR24" s="9">
        <v>733920</v>
      </c>
      <c r="AS24" s="9">
        <v>693598</v>
      </c>
      <c r="AT24" s="9">
        <v>698333</v>
      </c>
      <c r="AU24" s="9">
        <v>709066</v>
      </c>
    </row>
    <row r="25" spans="1:47">
      <c r="A25" s="12" t="s">
        <v>10</v>
      </c>
      <c r="B25" s="9">
        <v>225011</v>
      </c>
      <c r="C25" s="9">
        <v>224981</v>
      </c>
      <c r="D25" s="9">
        <v>226421</v>
      </c>
      <c r="E25" s="9">
        <v>225978</v>
      </c>
      <c r="F25" s="9">
        <v>225732</v>
      </c>
      <c r="G25" s="9">
        <v>261057</v>
      </c>
      <c r="H25" s="9">
        <v>330911</v>
      </c>
      <c r="I25" s="9">
        <v>288103</v>
      </c>
      <c r="J25" s="9">
        <v>293824</v>
      </c>
      <c r="K25" s="9">
        <v>294259</v>
      </c>
      <c r="L25" s="9">
        <v>294337</v>
      </c>
      <c r="M25" s="9">
        <v>294041</v>
      </c>
      <c r="N25" s="9">
        <v>297797</v>
      </c>
      <c r="O25" s="9">
        <v>297814</v>
      </c>
      <c r="P25" s="9">
        <v>300873</v>
      </c>
      <c r="Q25" s="9">
        <v>300155</v>
      </c>
      <c r="R25" s="9">
        <v>301205</v>
      </c>
      <c r="S25" s="9">
        <v>296200</v>
      </c>
      <c r="T25" s="9">
        <v>296126</v>
      </c>
      <c r="U25" s="9">
        <v>297043</v>
      </c>
      <c r="V25" s="9">
        <v>296026</v>
      </c>
      <c r="W25" s="9">
        <v>297006</v>
      </c>
      <c r="X25" s="9">
        <v>292671</v>
      </c>
      <c r="Y25" s="9">
        <v>294845</v>
      </c>
      <c r="Z25" s="9">
        <v>286466</v>
      </c>
      <c r="AA25" s="9">
        <v>289282</v>
      </c>
      <c r="AB25" s="9">
        <v>301173</v>
      </c>
      <c r="AC25" s="9">
        <v>306594</v>
      </c>
      <c r="AD25" s="9">
        <v>309090</v>
      </c>
      <c r="AE25" s="9">
        <v>310130</v>
      </c>
      <c r="AF25" s="9">
        <v>305076</v>
      </c>
      <c r="AG25" s="9">
        <v>300472</v>
      </c>
      <c r="AH25" s="9">
        <v>305866</v>
      </c>
      <c r="AI25" s="9">
        <v>299017</v>
      </c>
      <c r="AJ25" s="9">
        <v>295174</v>
      </c>
      <c r="AK25" s="9">
        <v>295564</v>
      </c>
      <c r="AL25" s="9">
        <v>359687</v>
      </c>
      <c r="AM25" s="9">
        <v>369922</v>
      </c>
      <c r="AN25" s="9">
        <v>363805</v>
      </c>
      <c r="AO25" s="9">
        <v>344746</v>
      </c>
      <c r="AP25" s="9">
        <v>339765</v>
      </c>
      <c r="AQ25" s="9">
        <v>337183</v>
      </c>
      <c r="AR25" s="9">
        <v>336878</v>
      </c>
      <c r="AS25" s="9">
        <v>326290</v>
      </c>
      <c r="AT25" s="9">
        <v>329454</v>
      </c>
      <c r="AU25" s="9">
        <v>335822</v>
      </c>
    </row>
    <row r="26" spans="1:47">
      <c r="A26" s="12" t="s">
        <v>181</v>
      </c>
      <c r="B26" s="9">
        <v>1232029</v>
      </c>
      <c r="C26" s="9">
        <v>1240297</v>
      </c>
      <c r="D26" s="9">
        <v>1209069</v>
      </c>
      <c r="E26" s="9">
        <v>1181320</v>
      </c>
      <c r="F26" s="9">
        <v>1154793</v>
      </c>
      <c r="G26" s="9">
        <v>1195467</v>
      </c>
      <c r="H26" s="9">
        <v>1166221</v>
      </c>
      <c r="I26" s="9">
        <v>1161598</v>
      </c>
      <c r="J26" s="9">
        <v>1188763</v>
      </c>
      <c r="K26" s="9">
        <v>1199406</v>
      </c>
      <c r="L26" s="9">
        <v>1207982</v>
      </c>
      <c r="M26" s="9">
        <v>1187522</v>
      </c>
      <c r="N26" s="9">
        <v>1199942</v>
      </c>
      <c r="O26" s="9">
        <v>1190907</v>
      </c>
      <c r="P26" s="9">
        <v>1203498</v>
      </c>
      <c r="Q26" s="9">
        <v>1185268</v>
      </c>
      <c r="R26" s="9">
        <v>1203510</v>
      </c>
      <c r="S26" s="9">
        <v>1193934</v>
      </c>
      <c r="T26" s="9">
        <v>1190582</v>
      </c>
      <c r="U26" s="9">
        <v>1185574</v>
      </c>
      <c r="V26" s="9">
        <v>1241582</v>
      </c>
      <c r="W26" s="9">
        <v>1269242</v>
      </c>
      <c r="X26" s="9">
        <v>1255417</v>
      </c>
      <c r="Y26" s="9">
        <v>1208695</v>
      </c>
      <c r="Z26" s="9">
        <v>1148521</v>
      </c>
      <c r="AA26" s="9">
        <v>1198103</v>
      </c>
      <c r="AB26" s="9">
        <v>1194118</v>
      </c>
      <c r="AC26" s="9">
        <v>1232773</v>
      </c>
      <c r="AD26" s="9">
        <v>1236101</v>
      </c>
      <c r="AE26" s="9">
        <v>1239327</v>
      </c>
      <c r="AF26" s="9">
        <v>1212776</v>
      </c>
      <c r="AG26" s="9">
        <v>1211609</v>
      </c>
      <c r="AH26" s="9">
        <v>1252694</v>
      </c>
      <c r="AI26" s="9">
        <v>1211859</v>
      </c>
      <c r="AJ26" s="9">
        <v>1190010</v>
      </c>
      <c r="AK26" s="9">
        <v>1238279</v>
      </c>
      <c r="AL26" s="9">
        <v>1278036</v>
      </c>
      <c r="AM26" s="9">
        <v>1304188</v>
      </c>
      <c r="AN26" s="9">
        <v>1301194</v>
      </c>
      <c r="AO26" s="9">
        <v>1361050</v>
      </c>
      <c r="AP26" s="9">
        <v>1331352</v>
      </c>
      <c r="AQ26" s="9">
        <v>1372035</v>
      </c>
      <c r="AR26" s="9">
        <v>1413516</v>
      </c>
      <c r="AS26" s="9">
        <v>1393534</v>
      </c>
      <c r="AT26" s="9">
        <v>1430747</v>
      </c>
      <c r="AU26" s="9">
        <v>1486037</v>
      </c>
    </row>
    <row r="27" spans="1:47">
      <c r="A27" s="12" t="s">
        <v>182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>
      <c r="A28" s="12" t="s">
        <v>11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</row>
    <row r="29" spans="1:47">
      <c r="A29" s="12" t="s">
        <v>183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>
        <v>69498</v>
      </c>
      <c r="Z29" s="9">
        <v>67305</v>
      </c>
      <c r="AA29" s="9">
        <v>67335</v>
      </c>
      <c r="AB29" s="9">
        <v>74050</v>
      </c>
      <c r="AC29" s="9">
        <v>75467</v>
      </c>
      <c r="AD29" s="9">
        <v>72917</v>
      </c>
      <c r="AE29" s="9">
        <v>77049</v>
      </c>
      <c r="AF29" s="9">
        <v>70092</v>
      </c>
      <c r="AG29" s="9">
        <v>65601</v>
      </c>
      <c r="AH29" s="9">
        <v>67123</v>
      </c>
      <c r="AI29" s="9">
        <v>57208</v>
      </c>
      <c r="AJ29" s="9">
        <v>55296</v>
      </c>
      <c r="AK29" s="9">
        <v>57490</v>
      </c>
      <c r="AL29" s="9">
        <v>67694</v>
      </c>
      <c r="AM29" s="9">
        <v>66984</v>
      </c>
      <c r="AN29" s="9">
        <v>61131</v>
      </c>
      <c r="AO29" s="9">
        <v>61326</v>
      </c>
      <c r="AP29" s="9">
        <v>57540</v>
      </c>
      <c r="AQ29" s="9">
        <v>58126</v>
      </c>
      <c r="AR29" s="9">
        <v>64472</v>
      </c>
      <c r="AS29" s="9">
        <v>60290</v>
      </c>
      <c r="AT29" s="9">
        <v>60608</v>
      </c>
      <c r="AU29" s="9">
        <v>59008</v>
      </c>
    </row>
    <row r="30" spans="1:47">
      <c r="A30" s="12" t="s">
        <v>12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>
        <v>635</v>
      </c>
      <c r="Z30" s="9">
        <v>601</v>
      </c>
      <c r="AA30" s="9">
        <v>1136</v>
      </c>
      <c r="AB30" s="9">
        <v>1302</v>
      </c>
      <c r="AC30" s="9">
        <v>1322</v>
      </c>
      <c r="AD30" s="9">
        <v>1894</v>
      </c>
      <c r="AE30" s="9">
        <v>1354</v>
      </c>
      <c r="AF30" s="9">
        <v>1062</v>
      </c>
      <c r="AG30" s="9">
        <v>862</v>
      </c>
      <c r="AH30" s="9">
        <v>1004</v>
      </c>
      <c r="AI30" s="9">
        <v>872</v>
      </c>
      <c r="AJ30" s="9">
        <v>854</v>
      </c>
      <c r="AK30" s="9">
        <v>898</v>
      </c>
      <c r="AL30" s="9">
        <v>925</v>
      </c>
      <c r="AM30" s="9">
        <v>1043</v>
      </c>
      <c r="AN30" s="9">
        <v>1197</v>
      </c>
      <c r="AO30" s="9">
        <v>1886</v>
      </c>
      <c r="AP30" s="9">
        <v>1977</v>
      </c>
      <c r="AQ30" s="9">
        <v>1878</v>
      </c>
      <c r="AR30" s="9">
        <v>1914</v>
      </c>
      <c r="AS30" s="9">
        <v>1752</v>
      </c>
      <c r="AT30" s="9">
        <v>2092</v>
      </c>
      <c r="AU30" s="9">
        <v>2484</v>
      </c>
    </row>
    <row r="31" spans="1:47">
      <c r="A31" s="12" t="s">
        <v>13</v>
      </c>
      <c r="B31" s="9">
        <v>117902</v>
      </c>
      <c r="C31" s="9">
        <v>114696</v>
      </c>
      <c r="D31" s="9">
        <v>128152</v>
      </c>
      <c r="E31" s="9">
        <v>130734</v>
      </c>
      <c r="F31" s="9">
        <v>124379</v>
      </c>
      <c r="G31" s="9">
        <v>97742</v>
      </c>
      <c r="H31" s="9">
        <v>87062</v>
      </c>
      <c r="I31" s="9">
        <v>91180</v>
      </c>
      <c r="J31" s="9">
        <v>90934</v>
      </c>
      <c r="K31" s="9">
        <v>95717</v>
      </c>
      <c r="L31" s="9">
        <v>97001</v>
      </c>
      <c r="M31" s="9">
        <v>103330</v>
      </c>
      <c r="N31" s="9">
        <v>103774</v>
      </c>
      <c r="O31" s="9">
        <v>109981</v>
      </c>
      <c r="P31" s="9">
        <v>115356</v>
      </c>
      <c r="Q31" s="9">
        <v>113923</v>
      </c>
      <c r="R31" s="9">
        <v>117108</v>
      </c>
      <c r="S31" s="9">
        <v>109719</v>
      </c>
      <c r="T31" s="9">
        <v>112451</v>
      </c>
      <c r="U31" s="9">
        <v>115419</v>
      </c>
      <c r="V31" s="9">
        <v>115574</v>
      </c>
      <c r="W31" s="9">
        <v>117843</v>
      </c>
      <c r="X31" s="9">
        <v>113308</v>
      </c>
      <c r="Y31" s="9">
        <v>118248</v>
      </c>
      <c r="Z31" s="9">
        <v>111466</v>
      </c>
      <c r="AA31" s="9">
        <v>114852</v>
      </c>
      <c r="AB31" s="9">
        <v>116508</v>
      </c>
      <c r="AC31" s="9">
        <v>128821</v>
      </c>
      <c r="AD31" s="9">
        <v>128511</v>
      </c>
      <c r="AE31" s="9">
        <v>133824</v>
      </c>
      <c r="AF31" s="9">
        <v>122808</v>
      </c>
      <c r="AG31" s="9">
        <v>111277</v>
      </c>
      <c r="AH31" s="9">
        <v>120834</v>
      </c>
      <c r="AI31" s="9">
        <v>107834</v>
      </c>
      <c r="AJ31" s="9">
        <v>106554</v>
      </c>
      <c r="AK31" s="9">
        <v>109365</v>
      </c>
      <c r="AL31" s="9">
        <v>123095</v>
      </c>
      <c r="AM31" s="9">
        <v>113899</v>
      </c>
      <c r="AN31" s="9">
        <v>107845</v>
      </c>
      <c r="AO31" s="9">
        <v>139950</v>
      </c>
      <c r="AP31" s="9">
        <v>131788</v>
      </c>
      <c r="AQ31" s="9">
        <v>141784</v>
      </c>
      <c r="AR31" s="9">
        <v>153332</v>
      </c>
      <c r="AS31" s="9">
        <v>155093</v>
      </c>
      <c r="AT31" s="9">
        <v>171989</v>
      </c>
      <c r="AU31" s="9">
        <v>172594</v>
      </c>
    </row>
    <row r="32" spans="1:47">
      <c r="A32" s="10" t="s">
        <v>14</v>
      </c>
      <c r="B32" s="11">
        <v>2338498</v>
      </c>
      <c r="C32" s="11">
        <v>2341453</v>
      </c>
      <c r="D32" s="11">
        <v>2306328</v>
      </c>
      <c r="E32" s="11">
        <v>2266354</v>
      </c>
      <c r="F32" s="11">
        <v>2220825</v>
      </c>
      <c r="G32" s="11">
        <v>2303319</v>
      </c>
      <c r="H32" s="11">
        <v>2325211</v>
      </c>
      <c r="I32" s="11">
        <v>2343447</v>
      </c>
      <c r="J32" s="11">
        <v>2395995</v>
      </c>
      <c r="K32" s="11">
        <v>2416483</v>
      </c>
      <c r="L32" s="11">
        <v>2433949</v>
      </c>
      <c r="M32" s="11">
        <v>2383514</v>
      </c>
      <c r="N32" s="11">
        <v>2388825</v>
      </c>
      <c r="O32" s="11">
        <v>2400855</v>
      </c>
      <c r="P32" s="11">
        <v>2444673</v>
      </c>
      <c r="Q32" s="11">
        <v>2414188</v>
      </c>
      <c r="R32" s="11">
        <v>2445038</v>
      </c>
      <c r="S32" s="11">
        <v>2406030</v>
      </c>
      <c r="T32" s="11">
        <v>2426240</v>
      </c>
      <c r="U32" s="11">
        <v>2442037</v>
      </c>
      <c r="V32" s="11">
        <v>2498748</v>
      </c>
      <c r="W32" s="11">
        <v>2552912</v>
      </c>
      <c r="X32" s="11">
        <v>2525745</v>
      </c>
      <c r="Y32" s="11">
        <v>2528205</v>
      </c>
      <c r="Z32" s="11">
        <v>2393203</v>
      </c>
      <c r="AA32" s="11">
        <v>2446257</v>
      </c>
      <c r="AB32" s="11">
        <v>2464769</v>
      </c>
      <c r="AC32" s="11">
        <v>2552639</v>
      </c>
      <c r="AD32" s="11">
        <v>2561674</v>
      </c>
      <c r="AE32" s="11">
        <v>2587881</v>
      </c>
      <c r="AF32" s="11">
        <v>2523121</v>
      </c>
      <c r="AG32" s="11">
        <v>2491443</v>
      </c>
      <c r="AH32" s="11">
        <v>2587977</v>
      </c>
      <c r="AI32" s="11">
        <v>2479068</v>
      </c>
      <c r="AJ32" s="11">
        <v>2457667</v>
      </c>
      <c r="AK32" s="11">
        <v>2535271</v>
      </c>
      <c r="AL32" s="11">
        <v>2706401</v>
      </c>
      <c r="AM32" s="11">
        <v>2730959</v>
      </c>
      <c r="AN32" s="11">
        <v>2731112</v>
      </c>
      <c r="AO32" s="11">
        <v>2852912</v>
      </c>
      <c r="AP32" s="11">
        <v>2778056</v>
      </c>
      <c r="AQ32" s="11">
        <v>2806084</v>
      </c>
      <c r="AR32" s="11">
        <v>2766692</v>
      </c>
      <c r="AS32" s="11">
        <v>2684831</v>
      </c>
      <c r="AT32" s="11">
        <v>2753808</v>
      </c>
      <c r="AU32" s="11">
        <v>2828919</v>
      </c>
    </row>
    <row r="33" spans="1:47">
      <c r="A33" s="15" t="s">
        <v>15</v>
      </c>
      <c r="B33" s="16">
        <v>3625568</v>
      </c>
      <c r="C33" s="16">
        <v>3588378</v>
      </c>
      <c r="D33" s="16">
        <v>3492106</v>
      </c>
      <c r="E33" s="16">
        <v>3428802</v>
      </c>
      <c r="F33" s="16">
        <v>3403048</v>
      </c>
      <c r="G33" s="16">
        <v>3578482</v>
      </c>
      <c r="H33" s="16">
        <v>3438488</v>
      </c>
      <c r="I33" s="16">
        <v>3475023</v>
      </c>
      <c r="J33" s="16">
        <v>3566957</v>
      </c>
      <c r="K33" s="16">
        <v>3532128</v>
      </c>
      <c r="L33" s="16">
        <v>3565422</v>
      </c>
      <c r="M33" s="16">
        <v>3545973</v>
      </c>
      <c r="N33" s="16">
        <v>3584584</v>
      </c>
      <c r="O33" s="16">
        <v>3570892</v>
      </c>
      <c r="P33" s="16">
        <v>3614631</v>
      </c>
      <c r="Q33" s="16">
        <v>3635093</v>
      </c>
      <c r="R33" s="16">
        <v>3664343</v>
      </c>
      <c r="S33" s="16">
        <v>3565881</v>
      </c>
      <c r="T33" s="16">
        <v>3642017</v>
      </c>
      <c r="U33" s="16">
        <v>3678156</v>
      </c>
      <c r="V33" s="16">
        <v>3788215</v>
      </c>
      <c r="W33" s="16">
        <v>3829169</v>
      </c>
      <c r="X33" s="16">
        <v>3791330</v>
      </c>
      <c r="Y33" s="16">
        <v>3811051</v>
      </c>
      <c r="Z33" s="16">
        <v>3642243</v>
      </c>
      <c r="AA33" s="16">
        <v>3761087</v>
      </c>
      <c r="AB33" s="16">
        <v>3808265</v>
      </c>
      <c r="AC33" s="16">
        <v>3932723</v>
      </c>
      <c r="AD33" s="16">
        <v>3964162</v>
      </c>
      <c r="AE33" s="16">
        <v>4057869</v>
      </c>
      <c r="AF33" s="16">
        <v>3990421</v>
      </c>
      <c r="AG33" s="16">
        <v>3957583</v>
      </c>
      <c r="AH33" s="16">
        <v>4273347</v>
      </c>
      <c r="AI33" s="16">
        <v>4232117</v>
      </c>
      <c r="AJ33" s="16">
        <v>4271636</v>
      </c>
      <c r="AK33" s="16">
        <v>4584303</v>
      </c>
      <c r="AL33" s="16">
        <v>4795698</v>
      </c>
      <c r="AM33" s="16">
        <v>4804739</v>
      </c>
      <c r="AN33" s="16">
        <v>4882815</v>
      </c>
      <c r="AO33" s="16">
        <v>4994485</v>
      </c>
      <c r="AP33" s="16">
        <v>4762874</v>
      </c>
      <c r="AQ33" s="16">
        <v>4723133</v>
      </c>
      <c r="AR33" s="16">
        <v>4875765</v>
      </c>
      <c r="AS33" s="16">
        <v>4763447</v>
      </c>
      <c r="AT33" s="16">
        <v>4931092</v>
      </c>
      <c r="AU33" s="16">
        <v>4913980</v>
      </c>
    </row>
    <row r="34" spans="1:47">
      <c r="A34" s="17"/>
      <c r="B34" s="161">
        <f t="shared" ref="B34:AQ34" si="0">+SUM(B5:B12,B14,B19:B31)-B33+B17+B32-B33</f>
        <v>0</v>
      </c>
      <c r="C34" s="161">
        <f t="shared" si="0"/>
        <v>0</v>
      </c>
      <c r="D34" s="161">
        <f t="shared" si="0"/>
        <v>0</v>
      </c>
      <c r="E34" s="161">
        <f t="shared" si="0"/>
        <v>0</v>
      </c>
      <c r="F34" s="161">
        <f t="shared" si="0"/>
        <v>0</v>
      </c>
      <c r="G34" s="161">
        <f t="shared" si="0"/>
        <v>0</v>
      </c>
      <c r="H34" s="161">
        <f t="shared" si="0"/>
        <v>0</v>
      </c>
      <c r="I34" s="161">
        <f t="shared" si="0"/>
        <v>0</v>
      </c>
      <c r="J34" s="161">
        <f t="shared" si="0"/>
        <v>0</v>
      </c>
      <c r="K34" s="161">
        <f t="shared" si="0"/>
        <v>0</v>
      </c>
      <c r="L34" s="161">
        <f t="shared" si="0"/>
        <v>0</v>
      </c>
      <c r="M34" s="161">
        <f t="shared" si="0"/>
        <v>0</v>
      </c>
      <c r="N34" s="161">
        <f t="shared" si="0"/>
        <v>0</v>
      </c>
      <c r="O34" s="161">
        <f t="shared" si="0"/>
        <v>0</v>
      </c>
      <c r="P34" s="161">
        <f t="shared" si="0"/>
        <v>0</v>
      </c>
      <c r="Q34" s="161">
        <f t="shared" si="0"/>
        <v>0</v>
      </c>
      <c r="R34" s="161">
        <f t="shared" si="0"/>
        <v>0</v>
      </c>
      <c r="S34" s="161">
        <f t="shared" si="0"/>
        <v>0</v>
      </c>
      <c r="T34" s="161">
        <f t="shared" si="0"/>
        <v>0</v>
      </c>
      <c r="U34" s="161">
        <f t="shared" si="0"/>
        <v>0</v>
      </c>
      <c r="V34" s="161">
        <f t="shared" si="0"/>
        <v>0</v>
      </c>
      <c r="W34" s="161">
        <f t="shared" si="0"/>
        <v>0</v>
      </c>
      <c r="X34" s="161">
        <f t="shared" si="0"/>
        <v>0</v>
      </c>
      <c r="Y34" s="161">
        <f t="shared" si="0"/>
        <v>0</v>
      </c>
      <c r="Z34" s="161">
        <f t="shared" si="0"/>
        <v>0</v>
      </c>
      <c r="AA34" s="161">
        <f t="shared" si="0"/>
        <v>0</v>
      </c>
      <c r="AB34" s="161">
        <f t="shared" si="0"/>
        <v>0</v>
      </c>
      <c r="AC34" s="161">
        <f t="shared" si="0"/>
        <v>0</v>
      </c>
      <c r="AD34" s="161">
        <f t="shared" si="0"/>
        <v>0</v>
      </c>
      <c r="AE34" s="161">
        <f t="shared" si="0"/>
        <v>0</v>
      </c>
      <c r="AF34" s="161">
        <f t="shared" si="0"/>
        <v>0</v>
      </c>
      <c r="AG34" s="161">
        <f t="shared" si="0"/>
        <v>0</v>
      </c>
      <c r="AH34" s="161">
        <f t="shared" si="0"/>
        <v>0</v>
      </c>
      <c r="AI34" s="161">
        <f t="shared" si="0"/>
        <v>0</v>
      </c>
      <c r="AJ34" s="161">
        <f t="shared" si="0"/>
        <v>0</v>
      </c>
      <c r="AK34" s="161">
        <f t="shared" si="0"/>
        <v>0</v>
      </c>
      <c r="AL34" s="161">
        <f t="shared" si="0"/>
        <v>0</v>
      </c>
      <c r="AM34" s="161">
        <f t="shared" si="0"/>
        <v>0</v>
      </c>
      <c r="AN34" s="161">
        <f t="shared" si="0"/>
        <v>0</v>
      </c>
      <c r="AO34" s="161">
        <f t="shared" si="0"/>
        <v>0</v>
      </c>
      <c r="AP34" s="161">
        <f t="shared" si="0"/>
        <v>0</v>
      </c>
      <c r="AQ34" s="161">
        <f t="shared" si="0"/>
        <v>0</v>
      </c>
      <c r="AR34" s="161">
        <f>+SUM(AR5:AR12,AR14,AR19:AR31)-AR33+AR17+AR32-AR33</f>
        <v>0</v>
      </c>
      <c r="AS34" s="161">
        <f>+SUM(AS5:AS12,AS14,AS19:AS31)-AS33+AS17+AS32-AS33</f>
        <v>0</v>
      </c>
      <c r="AT34" s="161">
        <f>+SUM(AT5:AT12,AT14,AT19:AT31)-AT33+AT17+AT32-AT33</f>
        <v>0</v>
      </c>
      <c r="AU34" s="161">
        <f>+SUM(AU5:AU12,AU14,AU19:AU31)-AU33+AU17+AU32-AU33</f>
        <v>0</v>
      </c>
    </row>
    <row r="35" spans="1:47">
      <c r="A35" s="17"/>
      <c r="B35" s="161">
        <f t="shared" ref="B35:AQ35" si="1">+SUM(B38:B45,B50:B58)-B60+B48+B59-B60</f>
        <v>0</v>
      </c>
      <c r="C35" s="161">
        <f t="shared" si="1"/>
        <v>0</v>
      </c>
      <c r="D35" s="161">
        <f t="shared" si="1"/>
        <v>0</v>
      </c>
      <c r="E35" s="161">
        <f t="shared" si="1"/>
        <v>0</v>
      </c>
      <c r="F35" s="161">
        <f t="shared" si="1"/>
        <v>0</v>
      </c>
      <c r="G35" s="161">
        <f t="shared" si="1"/>
        <v>0</v>
      </c>
      <c r="H35" s="161">
        <f t="shared" si="1"/>
        <v>0</v>
      </c>
      <c r="I35" s="161">
        <f t="shared" si="1"/>
        <v>0</v>
      </c>
      <c r="J35" s="161">
        <f t="shared" si="1"/>
        <v>0</v>
      </c>
      <c r="K35" s="161">
        <f t="shared" si="1"/>
        <v>0</v>
      </c>
      <c r="L35" s="161">
        <f t="shared" si="1"/>
        <v>0</v>
      </c>
      <c r="M35" s="161">
        <f t="shared" si="1"/>
        <v>0</v>
      </c>
      <c r="N35" s="161">
        <f t="shared" si="1"/>
        <v>0</v>
      </c>
      <c r="O35" s="161">
        <f t="shared" si="1"/>
        <v>0</v>
      </c>
      <c r="P35" s="161">
        <f t="shared" si="1"/>
        <v>0</v>
      </c>
      <c r="Q35" s="161">
        <f t="shared" si="1"/>
        <v>0</v>
      </c>
      <c r="R35" s="161">
        <f t="shared" si="1"/>
        <v>0</v>
      </c>
      <c r="S35" s="161">
        <f t="shared" si="1"/>
        <v>0</v>
      </c>
      <c r="T35" s="161">
        <f t="shared" si="1"/>
        <v>0</v>
      </c>
      <c r="U35" s="161">
        <f t="shared" si="1"/>
        <v>0</v>
      </c>
      <c r="V35" s="161">
        <f t="shared" si="1"/>
        <v>0</v>
      </c>
      <c r="W35" s="161">
        <f t="shared" si="1"/>
        <v>0</v>
      </c>
      <c r="X35" s="161">
        <f t="shared" si="1"/>
        <v>0</v>
      </c>
      <c r="Y35" s="161">
        <f t="shared" si="1"/>
        <v>0</v>
      </c>
      <c r="Z35" s="161">
        <f t="shared" si="1"/>
        <v>0</v>
      </c>
      <c r="AA35" s="161">
        <f t="shared" si="1"/>
        <v>0</v>
      </c>
      <c r="AB35" s="161">
        <f t="shared" si="1"/>
        <v>0</v>
      </c>
      <c r="AC35" s="161">
        <f t="shared" si="1"/>
        <v>0</v>
      </c>
      <c r="AD35" s="161">
        <f t="shared" si="1"/>
        <v>0</v>
      </c>
      <c r="AE35" s="161">
        <f t="shared" si="1"/>
        <v>0</v>
      </c>
      <c r="AF35" s="161">
        <f t="shared" si="1"/>
        <v>0</v>
      </c>
      <c r="AG35" s="161">
        <f t="shared" si="1"/>
        <v>0</v>
      </c>
      <c r="AH35" s="161">
        <f t="shared" si="1"/>
        <v>0</v>
      </c>
      <c r="AI35" s="161">
        <f t="shared" si="1"/>
        <v>0</v>
      </c>
      <c r="AJ35" s="161">
        <f t="shared" si="1"/>
        <v>0</v>
      </c>
      <c r="AK35" s="161">
        <f t="shared" si="1"/>
        <v>0</v>
      </c>
      <c r="AL35" s="161">
        <f t="shared" si="1"/>
        <v>0</v>
      </c>
      <c r="AM35" s="161">
        <f t="shared" si="1"/>
        <v>0</v>
      </c>
      <c r="AN35" s="161">
        <f t="shared" si="1"/>
        <v>0</v>
      </c>
      <c r="AO35" s="161">
        <f t="shared" si="1"/>
        <v>0</v>
      </c>
      <c r="AP35" s="161">
        <f t="shared" si="1"/>
        <v>0</v>
      </c>
      <c r="AQ35" s="161">
        <f t="shared" si="1"/>
        <v>0</v>
      </c>
      <c r="AR35" s="161">
        <f>+SUM(AR38:AR45,AR50:AR58)-AR60+AR48+AR59-AR60</f>
        <v>0</v>
      </c>
      <c r="AS35" s="161">
        <f>+SUM(AS38:AS45,AS50:AS58)-AS60+AS48+AS59-AS60</f>
        <v>0</v>
      </c>
      <c r="AT35" s="161">
        <f>+SUM(AT38:AT45,AT50:AT58)-AT60+AT48+AT59-AT60</f>
        <v>0</v>
      </c>
      <c r="AU35" s="161">
        <f>+SUM(AU38:AU45,AU50:AU58)-AU60+AU48+AU59-AU60</f>
        <v>0</v>
      </c>
    </row>
    <row r="36" spans="1:47">
      <c r="A36" s="18" t="s">
        <v>184</v>
      </c>
      <c r="B36" s="161">
        <f t="shared" ref="B36:AQ36" si="2">+SUM(B62:B67,B69)-B70+B68+B69-B70+B60+B70-B71+B71-B33</f>
        <v>0</v>
      </c>
      <c r="C36" s="161">
        <f t="shared" si="2"/>
        <v>0</v>
      </c>
      <c r="D36" s="161">
        <f t="shared" si="2"/>
        <v>0</v>
      </c>
      <c r="E36" s="161">
        <f t="shared" si="2"/>
        <v>0</v>
      </c>
      <c r="F36" s="161">
        <f t="shared" si="2"/>
        <v>0</v>
      </c>
      <c r="G36" s="161">
        <f t="shared" si="2"/>
        <v>0</v>
      </c>
      <c r="H36" s="161">
        <f t="shared" si="2"/>
        <v>0</v>
      </c>
      <c r="I36" s="161">
        <f t="shared" si="2"/>
        <v>0</v>
      </c>
      <c r="J36" s="161">
        <f t="shared" si="2"/>
        <v>0</v>
      </c>
      <c r="K36" s="161">
        <f t="shared" si="2"/>
        <v>0</v>
      </c>
      <c r="L36" s="161">
        <f t="shared" si="2"/>
        <v>0</v>
      </c>
      <c r="M36" s="161">
        <f t="shared" si="2"/>
        <v>0</v>
      </c>
      <c r="N36" s="161">
        <f t="shared" si="2"/>
        <v>0</v>
      </c>
      <c r="O36" s="161">
        <f t="shared" si="2"/>
        <v>0</v>
      </c>
      <c r="P36" s="161">
        <f t="shared" si="2"/>
        <v>0</v>
      </c>
      <c r="Q36" s="161">
        <f t="shared" si="2"/>
        <v>0</v>
      </c>
      <c r="R36" s="161">
        <f t="shared" si="2"/>
        <v>0</v>
      </c>
      <c r="S36" s="161">
        <f t="shared" si="2"/>
        <v>0</v>
      </c>
      <c r="T36" s="161">
        <f t="shared" si="2"/>
        <v>0</v>
      </c>
      <c r="U36" s="161">
        <f t="shared" si="2"/>
        <v>0</v>
      </c>
      <c r="V36" s="161">
        <f t="shared" si="2"/>
        <v>0</v>
      </c>
      <c r="W36" s="161">
        <f t="shared" si="2"/>
        <v>0</v>
      </c>
      <c r="X36" s="161">
        <f t="shared" si="2"/>
        <v>0</v>
      </c>
      <c r="Y36" s="161">
        <f t="shared" si="2"/>
        <v>0</v>
      </c>
      <c r="Z36" s="161">
        <f t="shared" si="2"/>
        <v>0</v>
      </c>
      <c r="AA36" s="161">
        <f t="shared" si="2"/>
        <v>0</v>
      </c>
      <c r="AB36" s="161">
        <f t="shared" si="2"/>
        <v>0</v>
      </c>
      <c r="AC36" s="161">
        <f t="shared" si="2"/>
        <v>0</v>
      </c>
      <c r="AD36" s="161">
        <f t="shared" si="2"/>
        <v>0</v>
      </c>
      <c r="AE36" s="161">
        <f t="shared" si="2"/>
        <v>0</v>
      </c>
      <c r="AF36" s="161">
        <f t="shared" si="2"/>
        <v>0</v>
      </c>
      <c r="AG36" s="161">
        <f t="shared" si="2"/>
        <v>0</v>
      </c>
      <c r="AH36" s="161">
        <f t="shared" si="2"/>
        <v>0</v>
      </c>
      <c r="AI36" s="161">
        <f t="shared" si="2"/>
        <v>0</v>
      </c>
      <c r="AJ36" s="161">
        <f t="shared" si="2"/>
        <v>0</v>
      </c>
      <c r="AK36" s="161">
        <f t="shared" si="2"/>
        <v>0</v>
      </c>
      <c r="AL36" s="161">
        <f t="shared" si="2"/>
        <v>0</v>
      </c>
      <c r="AM36" s="161">
        <f t="shared" si="2"/>
        <v>0</v>
      </c>
      <c r="AN36" s="161">
        <f t="shared" si="2"/>
        <v>0</v>
      </c>
      <c r="AO36" s="161">
        <f t="shared" si="2"/>
        <v>0</v>
      </c>
      <c r="AP36" s="161">
        <f t="shared" si="2"/>
        <v>0</v>
      </c>
      <c r="AQ36" s="161">
        <f t="shared" si="2"/>
        <v>0</v>
      </c>
      <c r="AR36" s="161">
        <f>+SUM(AR62:AR67,AR69)-AR70+AR68+AR69-AR70+AR60+AR70-AR71+AR71-AR33</f>
        <v>0</v>
      </c>
      <c r="AS36" s="161">
        <f>+SUM(AS62:AS67,AS69)-AS70+AS68+AS69-AS70+AS60+AS70-AS71+AS71-AS33</f>
        <v>0</v>
      </c>
      <c r="AT36" s="161">
        <f>+SUM(AT62:AT67,AT69)-AT70+AT68+AT69-AT70+AT60+AT70-AT71+AT71-AT33</f>
        <v>0</v>
      </c>
      <c r="AU36" s="161">
        <f>+SUM(AU62:AU67,AU69)-AU70+AU68+AU69-AU70+AU60+AU70-AU71+AU71-AU33</f>
        <v>0</v>
      </c>
    </row>
    <row r="37" spans="1:47">
      <c r="A37" s="19" t="s">
        <v>185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</row>
    <row r="38" spans="1:47">
      <c r="A38" s="8" t="s">
        <v>16</v>
      </c>
      <c r="B38" s="9">
        <v>340386</v>
      </c>
      <c r="C38" s="9">
        <v>331023</v>
      </c>
      <c r="D38" s="9">
        <v>351593</v>
      </c>
      <c r="E38" s="9">
        <v>306441</v>
      </c>
      <c r="F38" s="9">
        <v>288959</v>
      </c>
      <c r="G38" s="9">
        <v>369084</v>
      </c>
      <c r="H38" s="9">
        <v>336690</v>
      </c>
      <c r="I38" s="9">
        <v>251940</v>
      </c>
      <c r="J38" s="9">
        <v>281545</v>
      </c>
      <c r="K38" s="9">
        <v>328795</v>
      </c>
      <c r="L38" s="9">
        <v>316477</v>
      </c>
      <c r="M38" s="9">
        <v>297552</v>
      </c>
      <c r="N38" s="9">
        <v>294540</v>
      </c>
      <c r="O38" s="9">
        <v>277299</v>
      </c>
      <c r="P38" s="9">
        <v>269666</v>
      </c>
      <c r="Q38" s="9">
        <v>245781</v>
      </c>
      <c r="R38" s="9">
        <v>260056</v>
      </c>
      <c r="S38" s="9">
        <v>224334</v>
      </c>
      <c r="T38" s="9">
        <v>233700</v>
      </c>
      <c r="U38" s="9">
        <v>223409</v>
      </c>
      <c r="V38" s="9">
        <v>315419</v>
      </c>
      <c r="W38" s="9">
        <v>316063</v>
      </c>
      <c r="X38" s="9">
        <v>418595</v>
      </c>
      <c r="Y38" s="9">
        <v>345728</v>
      </c>
      <c r="Z38" s="9">
        <v>387074</v>
      </c>
      <c r="AA38" s="9">
        <v>434876</v>
      </c>
      <c r="AB38" s="9">
        <v>416990</v>
      </c>
      <c r="AC38" s="9">
        <v>367555</v>
      </c>
      <c r="AD38" s="9">
        <v>366938</v>
      </c>
      <c r="AE38" s="9">
        <v>373028</v>
      </c>
      <c r="AF38" s="9">
        <v>341290</v>
      </c>
      <c r="AG38" s="9">
        <v>336583</v>
      </c>
      <c r="AH38" s="9">
        <v>367448</v>
      </c>
      <c r="AI38" s="9">
        <v>418520</v>
      </c>
      <c r="AJ38" s="9">
        <v>437918</v>
      </c>
      <c r="AK38" s="9">
        <v>564210</v>
      </c>
      <c r="AL38" s="9">
        <v>696330</v>
      </c>
      <c r="AM38" s="9">
        <v>711397</v>
      </c>
      <c r="AN38" s="9">
        <v>630948</v>
      </c>
      <c r="AO38" s="9">
        <v>668275</v>
      </c>
      <c r="AP38" s="9">
        <v>581374</v>
      </c>
      <c r="AQ38" s="9">
        <v>610760</v>
      </c>
      <c r="AR38" s="9">
        <v>724016</v>
      </c>
      <c r="AS38" s="9">
        <v>637670</v>
      </c>
      <c r="AT38" s="9">
        <v>727384</v>
      </c>
      <c r="AU38" s="9">
        <v>632270</v>
      </c>
    </row>
    <row r="39" spans="1:47">
      <c r="A39" s="8" t="s">
        <v>186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>
        <v>16410</v>
      </c>
      <c r="Z39" s="9">
        <v>17897</v>
      </c>
      <c r="AA39" s="9">
        <v>18089</v>
      </c>
      <c r="AB39" s="9">
        <v>20583</v>
      </c>
      <c r="AC39" s="9">
        <v>20487</v>
      </c>
      <c r="AD39" s="9">
        <v>19408</v>
      </c>
      <c r="AE39" s="9">
        <v>21339</v>
      </c>
      <c r="AF39" s="9">
        <v>20736</v>
      </c>
      <c r="AG39" s="9">
        <v>18678</v>
      </c>
      <c r="AH39" s="9">
        <v>20195</v>
      </c>
      <c r="AI39" s="9">
        <v>15897</v>
      </c>
      <c r="AJ39" s="9">
        <v>16275</v>
      </c>
      <c r="AK39" s="9">
        <v>16861</v>
      </c>
      <c r="AL39" s="9">
        <v>20195</v>
      </c>
      <c r="AM39" s="9">
        <v>19096</v>
      </c>
      <c r="AN39" s="9">
        <v>16943</v>
      </c>
      <c r="AO39" s="9">
        <v>16853</v>
      </c>
      <c r="AP39" s="9">
        <v>15892</v>
      </c>
      <c r="AQ39" s="9">
        <v>16026</v>
      </c>
      <c r="AR39" s="9">
        <v>17773</v>
      </c>
      <c r="AS39" s="9">
        <v>16095</v>
      </c>
      <c r="AT39" s="9">
        <v>17711</v>
      </c>
      <c r="AU39" s="9">
        <v>18110</v>
      </c>
    </row>
    <row r="40" spans="1:47">
      <c r="A40" s="8" t="s">
        <v>17</v>
      </c>
      <c r="B40" s="9">
        <v>360492</v>
      </c>
      <c r="C40" s="9">
        <v>328161</v>
      </c>
      <c r="D40" s="9">
        <v>285336</v>
      </c>
      <c r="E40" s="9">
        <v>272273</v>
      </c>
      <c r="F40" s="9">
        <v>287037</v>
      </c>
      <c r="G40" s="9">
        <v>335461</v>
      </c>
      <c r="H40" s="9">
        <v>280721</v>
      </c>
      <c r="I40" s="9">
        <v>283157</v>
      </c>
      <c r="J40" s="9">
        <v>278631</v>
      </c>
      <c r="K40" s="9">
        <v>283071</v>
      </c>
      <c r="L40" s="9">
        <v>269412</v>
      </c>
      <c r="M40" s="9">
        <v>299555</v>
      </c>
      <c r="N40" s="9">
        <v>297442</v>
      </c>
      <c r="O40" s="9">
        <v>305509</v>
      </c>
      <c r="P40" s="9">
        <v>290037</v>
      </c>
      <c r="Q40" s="9">
        <v>362129</v>
      </c>
      <c r="R40" s="9">
        <v>331742</v>
      </c>
      <c r="S40" s="9">
        <v>325057</v>
      </c>
      <c r="T40" s="9">
        <v>333372</v>
      </c>
      <c r="U40" s="9">
        <v>398485</v>
      </c>
      <c r="V40" s="9">
        <v>331417</v>
      </c>
      <c r="W40" s="9">
        <v>344537</v>
      </c>
      <c r="X40" s="9">
        <v>329835</v>
      </c>
      <c r="Y40" s="9">
        <v>380144</v>
      </c>
      <c r="Z40" s="9">
        <v>318337</v>
      </c>
      <c r="AA40" s="9">
        <v>310891</v>
      </c>
      <c r="AB40" s="9">
        <v>282626</v>
      </c>
      <c r="AC40" s="9">
        <v>347819</v>
      </c>
      <c r="AD40" s="9">
        <v>368755</v>
      </c>
      <c r="AE40" s="9">
        <v>408133</v>
      </c>
      <c r="AF40" s="9">
        <v>427178</v>
      </c>
      <c r="AG40" s="9">
        <v>450255</v>
      </c>
      <c r="AH40" s="9">
        <v>529468</v>
      </c>
      <c r="AI40" s="9">
        <v>539422</v>
      </c>
      <c r="AJ40" s="9">
        <v>567203</v>
      </c>
      <c r="AK40" s="9">
        <v>580073</v>
      </c>
      <c r="AL40" s="9">
        <v>628869</v>
      </c>
      <c r="AM40" s="9">
        <v>604899</v>
      </c>
      <c r="AN40" s="9">
        <v>581727</v>
      </c>
      <c r="AO40" s="9">
        <v>582435</v>
      </c>
      <c r="AP40" s="9">
        <v>526711</v>
      </c>
      <c r="AQ40" s="9">
        <v>510126</v>
      </c>
      <c r="AR40" s="9">
        <v>543240</v>
      </c>
      <c r="AS40" s="9">
        <v>589716</v>
      </c>
      <c r="AT40" s="9">
        <v>631200</v>
      </c>
      <c r="AU40" s="9">
        <v>620173</v>
      </c>
    </row>
    <row r="41" spans="1:47">
      <c r="A41" s="8" t="s">
        <v>187</v>
      </c>
      <c r="B41" s="9">
        <v>60279</v>
      </c>
      <c r="C41" s="9">
        <v>47035</v>
      </c>
      <c r="D41" s="9">
        <v>38841</v>
      </c>
      <c r="E41" s="9">
        <v>24930</v>
      </c>
      <c r="F41" s="9">
        <v>37488</v>
      </c>
      <c r="G41" s="9">
        <v>34401</v>
      </c>
      <c r="H41" s="9">
        <v>47264</v>
      </c>
      <c r="I41" s="9">
        <v>33425</v>
      </c>
      <c r="J41" s="9">
        <v>53823</v>
      </c>
      <c r="K41" s="9">
        <v>36881</v>
      </c>
      <c r="L41" s="9">
        <v>35556</v>
      </c>
      <c r="M41" s="9">
        <v>11779</v>
      </c>
      <c r="N41" s="9">
        <v>25231</v>
      </c>
      <c r="O41" s="9">
        <v>12490</v>
      </c>
      <c r="P41" s="9">
        <v>9401</v>
      </c>
      <c r="Q41" s="9">
        <v>10277</v>
      </c>
      <c r="R41" s="9">
        <v>22623</v>
      </c>
      <c r="S41" s="9">
        <v>15453</v>
      </c>
      <c r="T41" s="9">
        <v>14282</v>
      </c>
      <c r="U41" s="9">
        <v>13298</v>
      </c>
      <c r="V41" s="9">
        <v>28800</v>
      </c>
      <c r="W41" s="9">
        <v>13605</v>
      </c>
      <c r="X41" s="9">
        <v>9833</v>
      </c>
      <c r="Y41" s="9">
        <v>4931</v>
      </c>
      <c r="Z41" s="9">
        <v>22392</v>
      </c>
      <c r="AA41" s="9">
        <v>9978</v>
      </c>
      <c r="AB41" s="9">
        <v>29294</v>
      </c>
      <c r="AC41" s="9">
        <v>37038</v>
      </c>
      <c r="AD41" s="9">
        <v>46838</v>
      </c>
      <c r="AE41" s="9">
        <v>38220</v>
      </c>
      <c r="AF41" s="9">
        <v>38426</v>
      </c>
      <c r="AG41" s="9">
        <v>20831</v>
      </c>
      <c r="AH41" s="9">
        <v>73085</v>
      </c>
      <c r="AI41" s="9">
        <v>51603</v>
      </c>
      <c r="AJ41" s="9">
        <v>41973</v>
      </c>
      <c r="AK41" s="9">
        <v>43365</v>
      </c>
      <c r="AL41" s="9">
        <v>89184</v>
      </c>
      <c r="AM41" s="9">
        <v>63436</v>
      </c>
      <c r="AN41" s="9">
        <v>42539</v>
      </c>
      <c r="AO41" s="9">
        <v>37322</v>
      </c>
      <c r="AP41" s="9">
        <v>56421</v>
      </c>
      <c r="AQ41" s="9">
        <v>51872</v>
      </c>
      <c r="AR41" s="9">
        <v>61890</v>
      </c>
      <c r="AS41" s="9">
        <v>51913</v>
      </c>
      <c r="AT41" s="9">
        <v>66592</v>
      </c>
      <c r="AU41" s="9">
        <v>55370</v>
      </c>
    </row>
    <row r="42" spans="1:47">
      <c r="A42" s="8" t="s">
        <v>18</v>
      </c>
      <c r="B42" s="9">
        <v>33335</v>
      </c>
      <c r="C42" s="9">
        <v>31743</v>
      </c>
      <c r="D42" s="9">
        <v>30684</v>
      </c>
      <c r="E42" s="9">
        <v>32320</v>
      </c>
      <c r="F42" s="9">
        <v>36263</v>
      </c>
      <c r="G42" s="9">
        <v>23879</v>
      </c>
      <c r="H42" s="9">
        <v>33004</v>
      </c>
      <c r="I42" s="9">
        <v>36767</v>
      </c>
      <c r="J42" s="9">
        <v>37786</v>
      </c>
      <c r="K42" s="9">
        <v>25570</v>
      </c>
      <c r="L42" s="9">
        <v>31542</v>
      </c>
      <c r="M42" s="9">
        <v>26232</v>
      </c>
      <c r="N42" s="9">
        <v>34760</v>
      </c>
      <c r="O42" s="9">
        <v>37024</v>
      </c>
      <c r="P42" s="9">
        <v>47219</v>
      </c>
      <c r="Q42" s="9">
        <v>22070</v>
      </c>
      <c r="R42" s="9">
        <v>30706</v>
      </c>
      <c r="S42" s="9">
        <v>23560</v>
      </c>
      <c r="T42" s="9">
        <v>33509</v>
      </c>
      <c r="U42" s="9">
        <v>22225</v>
      </c>
      <c r="V42" s="9">
        <v>22188</v>
      </c>
      <c r="W42" s="9">
        <v>22422</v>
      </c>
      <c r="X42" s="9">
        <v>22250</v>
      </c>
      <c r="Y42" s="9">
        <v>14713</v>
      </c>
      <c r="Z42" s="9">
        <v>18818</v>
      </c>
      <c r="AA42" s="9">
        <v>17580</v>
      </c>
      <c r="AB42" s="9">
        <v>15547</v>
      </c>
      <c r="AC42" s="9">
        <v>16536</v>
      </c>
      <c r="AD42" s="9">
        <v>18682</v>
      </c>
      <c r="AE42" s="9">
        <v>19322</v>
      </c>
      <c r="AF42" s="9">
        <v>19383</v>
      </c>
      <c r="AG42" s="9">
        <v>23560</v>
      </c>
      <c r="AH42" s="9">
        <v>23766</v>
      </c>
      <c r="AI42" s="9">
        <v>24386</v>
      </c>
      <c r="AJ42" s="9">
        <v>26764</v>
      </c>
      <c r="AK42" s="9">
        <v>40144</v>
      </c>
      <c r="AL42" s="9">
        <v>39007</v>
      </c>
      <c r="AM42" s="9">
        <v>42407</v>
      </c>
      <c r="AN42" s="9">
        <v>41594</v>
      </c>
      <c r="AO42" s="9">
        <v>37593</v>
      </c>
      <c r="AP42" s="9">
        <v>36860</v>
      </c>
      <c r="AQ42" s="9">
        <v>30941</v>
      </c>
      <c r="AR42" s="9">
        <v>24554</v>
      </c>
      <c r="AS42" s="9">
        <v>21206</v>
      </c>
      <c r="AT42" s="9">
        <v>24059</v>
      </c>
      <c r="AU42" s="9">
        <v>25337</v>
      </c>
    </row>
    <row r="43" spans="1:47">
      <c r="A43" s="8" t="s">
        <v>188</v>
      </c>
      <c r="B43" s="9">
        <v>9088</v>
      </c>
      <c r="C43" s="9">
        <v>10156</v>
      </c>
      <c r="D43" s="9">
        <v>9958</v>
      </c>
      <c r="E43" s="9">
        <v>11489</v>
      </c>
      <c r="F43" s="9">
        <v>14817</v>
      </c>
      <c r="G43" s="9">
        <v>8865</v>
      </c>
      <c r="H43" s="9">
        <v>6402</v>
      </c>
      <c r="I43" s="9">
        <v>9189</v>
      </c>
      <c r="J43" s="9">
        <v>10866</v>
      </c>
      <c r="K43" s="9">
        <v>7027</v>
      </c>
      <c r="L43" s="9">
        <v>6173</v>
      </c>
      <c r="M43" s="9">
        <v>6364</v>
      </c>
      <c r="N43" s="9">
        <v>6917</v>
      </c>
      <c r="O43" s="9">
        <v>7777</v>
      </c>
      <c r="P43" s="9">
        <v>10664</v>
      </c>
      <c r="Q43" s="9">
        <v>10817</v>
      </c>
      <c r="R43" s="9">
        <v>11992</v>
      </c>
      <c r="S43" s="9">
        <v>6204</v>
      </c>
      <c r="T43" s="9">
        <v>11144</v>
      </c>
      <c r="U43" s="9">
        <v>16324</v>
      </c>
      <c r="V43" s="9">
        <v>9990</v>
      </c>
      <c r="W43" s="9">
        <v>12617</v>
      </c>
      <c r="X43" s="9">
        <v>15399</v>
      </c>
      <c r="Y43" s="9">
        <v>25724</v>
      </c>
      <c r="Z43" s="9">
        <v>24858</v>
      </c>
      <c r="AA43" s="9">
        <v>22922</v>
      </c>
      <c r="AB43" s="9">
        <v>22191</v>
      </c>
      <c r="AC43" s="9">
        <v>28844</v>
      </c>
      <c r="AD43" s="9">
        <v>29573</v>
      </c>
      <c r="AE43" s="9">
        <v>21320</v>
      </c>
      <c r="AF43" s="9">
        <v>20585</v>
      </c>
      <c r="AG43" s="9">
        <v>20304</v>
      </c>
      <c r="AH43" s="9">
        <v>22503</v>
      </c>
      <c r="AI43" s="9">
        <v>21082</v>
      </c>
      <c r="AJ43" s="9">
        <v>26009</v>
      </c>
      <c r="AK43" s="9">
        <v>26306</v>
      </c>
      <c r="AL43" s="9">
        <v>35434</v>
      </c>
      <c r="AM43" s="9">
        <v>29131</v>
      </c>
      <c r="AN43" s="9">
        <v>33444</v>
      </c>
      <c r="AO43" s="9">
        <v>15392</v>
      </c>
      <c r="AP43" s="9">
        <v>18142</v>
      </c>
      <c r="AQ43" s="9">
        <v>24428</v>
      </c>
      <c r="AR43" s="9">
        <v>28333</v>
      </c>
      <c r="AS43" s="9">
        <v>27344</v>
      </c>
      <c r="AT43" s="9">
        <v>31014</v>
      </c>
      <c r="AU43" s="9">
        <v>24602</v>
      </c>
    </row>
    <row r="44" spans="1:47">
      <c r="A44" s="8" t="s">
        <v>19</v>
      </c>
      <c r="B44" s="9">
        <v>55654</v>
      </c>
      <c r="C44" s="9">
        <v>57461</v>
      </c>
      <c r="D44" s="9">
        <v>60836</v>
      </c>
      <c r="E44" s="9">
        <v>54576</v>
      </c>
      <c r="F44" s="9">
        <v>43734</v>
      </c>
      <c r="G44" s="9">
        <v>55663</v>
      </c>
      <c r="H44" s="9">
        <v>67577</v>
      </c>
      <c r="I44" s="9">
        <v>63731</v>
      </c>
      <c r="J44" s="9">
        <v>60053</v>
      </c>
      <c r="K44" s="9">
        <v>62325</v>
      </c>
      <c r="L44" s="9">
        <v>67065</v>
      </c>
      <c r="M44" s="9">
        <v>59895</v>
      </c>
      <c r="N44" s="9">
        <v>60815</v>
      </c>
      <c r="O44" s="9">
        <v>63392</v>
      </c>
      <c r="P44" s="9">
        <v>69869</v>
      </c>
      <c r="Q44" s="9">
        <v>70303</v>
      </c>
      <c r="R44" s="9">
        <v>66299</v>
      </c>
      <c r="S44" s="9">
        <v>70522</v>
      </c>
      <c r="T44" s="9">
        <v>73890</v>
      </c>
      <c r="U44" s="9">
        <v>75451</v>
      </c>
      <c r="V44" s="9">
        <v>68068</v>
      </c>
      <c r="W44" s="9">
        <v>72315</v>
      </c>
      <c r="X44" s="9">
        <v>73153</v>
      </c>
      <c r="Y44" s="9">
        <v>71306</v>
      </c>
      <c r="Z44" s="9">
        <v>55971</v>
      </c>
      <c r="AA44" s="9">
        <v>65382</v>
      </c>
      <c r="AB44" s="9">
        <v>78409</v>
      </c>
      <c r="AC44" s="9">
        <v>92407</v>
      </c>
      <c r="AD44" s="9">
        <v>84659</v>
      </c>
      <c r="AE44" s="9">
        <v>97422</v>
      </c>
      <c r="AF44" s="9">
        <v>103112</v>
      </c>
      <c r="AG44" s="9">
        <v>106133</v>
      </c>
      <c r="AH44" s="9">
        <v>99797</v>
      </c>
      <c r="AI44" s="9">
        <v>99849</v>
      </c>
      <c r="AJ44" s="9">
        <v>110177</v>
      </c>
      <c r="AK44" s="9">
        <v>119591</v>
      </c>
      <c r="AL44" s="9">
        <v>103924</v>
      </c>
      <c r="AM44" s="9">
        <v>109923</v>
      </c>
      <c r="AN44" s="9">
        <v>116750</v>
      </c>
      <c r="AO44" s="9">
        <v>117067</v>
      </c>
      <c r="AP44" s="9">
        <v>92890</v>
      </c>
      <c r="AQ44" s="9">
        <v>93725</v>
      </c>
      <c r="AR44" s="9">
        <v>108177</v>
      </c>
      <c r="AS44" s="9">
        <v>105531</v>
      </c>
      <c r="AT44" s="9">
        <v>89846</v>
      </c>
      <c r="AU44" s="9">
        <v>99126</v>
      </c>
    </row>
    <row r="45" spans="1:47">
      <c r="A45" s="8" t="s">
        <v>20</v>
      </c>
      <c r="B45" s="9">
        <v>46318</v>
      </c>
      <c r="C45" s="9">
        <v>39846</v>
      </c>
      <c r="D45" s="9">
        <v>35377</v>
      </c>
      <c r="E45" s="9">
        <v>32277</v>
      </c>
      <c r="F45" s="9">
        <v>39031</v>
      </c>
      <c r="G45" s="9">
        <v>32922</v>
      </c>
      <c r="H45" s="9">
        <v>29662</v>
      </c>
      <c r="I45" s="9">
        <v>23986</v>
      </c>
      <c r="J45" s="9">
        <v>28413</v>
      </c>
      <c r="K45" s="9">
        <v>18724</v>
      </c>
      <c r="L45" s="9">
        <v>27030</v>
      </c>
      <c r="M45" s="9">
        <v>26910</v>
      </c>
      <c r="N45" s="9">
        <v>38369</v>
      </c>
      <c r="O45" s="9">
        <v>30182</v>
      </c>
      <c r="P45" s="9">
        <v>32890</v>
      </c>
      <c r="Q45" s="9">
        <v>35273</v>
      </c>
      <c r="R45" s="9">
        <v>40145</v>
      </c>
      <c r="S45" s="9">
        <v>42989</v>
      </c>
      <c r="T45" s="9">
        <v>41812</v>
      </c>
      <c r="U45" s="9">
        <v>31203</v>
      </c>
      <c r="V45" s="9">
        <v>43934</v>
      </c>
      <c r="W45" s="9">
        <v>52251</v>
      </c>
      <c r="X45" s="9">
        <v>52670</v>
      </c>
      <c r="Y45" s="9">
        <v>50019</v>
      </c>
      <c r="Z45" s="9">
        <v>45680</v>
      </c>
      <c r="AA45" s="9">
        <v>40407</v>
      </c>
      <c r="AB45" s="9">
        <v>27446</v>
      </c>
      <c r="AC45" s="9">
        <v>27669</v>
      </c>
      <c r="AD45" s="9">
        <v>45375</v>
      </c>
      <c r="AE45" s="9">
        <v>47295</v>
      </c>
      <c r="AF45" s="9">
        <v>31213</v>
      </c>
      <c r="AG45" s="9">
        <v>49211</v>
      </c>
      <c r="AH45" s="9">
        <v>73719</v>
      </c>
      <c r="AI45" s="9">
        <v>56822</v>
      </c>
      <c r="AJ45" s="9">
        <v>54527</v>
      </c>
      <c r="AK45" s="9">
        <v>37918</v>
      </c>
      <c r="AL45" s="9">
        <v>70711</v>
      </c>
      <c r="AM45" s="9">
        <v>61865</v>
      </c>
      <c r="AN45" s="9">
        <v>49219</v>
      </c>
      <c r="AO45" s="9">
        <v>37696</v>
      </c>
      <c r="AP45" s="9">
        <v>40774</v>
      </c>
      <c r="AQ45" s="9">
        <v>23595</v>
      </c>
      <c r="AR45" s="9">
        <v>17991</v>
      </c>
      <c r="AS45" s="9">
        <v>18221</v>
      </c>
      <c r="AT45" s="9">
        <v>28500</v>
      </c>
      <c r="AU45" s="9">
        <v>17766</v>
      </c>
    </row>
    <row r="46" spans="1:47" ht="39">
      <c r="A46" s="10" t="s">
        <v>21</v>
      </c>
      <c r="B46" s="136">
        <v>905552</v>
      </c>
      <c r="C46" s="136">
        <v>845425</v>
      </c>
      <c r="D46" s="136">
        <v>812625</v>
      </c>
      <c r="E46" s="136">
        <v>734306</v>
      </c>
      <c r="F46" s="136">
        <v>747329</v>
      </c>
      <c r="G46" s="136">
        <v>860275</v>
      </c>
      <c r="H46" s="136">
        <v>801320</v>
      </c>
      <c r="I46" s="136">
        <v>702195</v>
      </c>
      <c r="J46" s="136">
        <v>751117</v>
      </c>
      <c r="K46" s="136">
        <v>762393</v>
      </c>
      <c r="L46" s="136">
        <v>753255</v>
      </c>
      <c r="M46" s="136">
        <v>728287</v>
      </c>
      <c r="N46" s="136">
        <v>758074</v>
      </c>
      <c r="O46" s="136">
        <v>733673</v>
      </c>
      <c r="P46" s="136">
        <v>729746</v>
      </c>
      <c r="Q46" s="136">
        <v>756650</v>
      </c>
      <c r="R46" s="136">
        <v>763563</v>
      </c>
      <c r="S46" s="136">
        <v>708119</v>
      </c>
      <c r="T46" s="136">
        <v>741709</v>
      </c>
      <c r="U46" s="136">
        <v>780395</v>
      </c>
      <c r="V46" s="136">
        <v>819816</v>
      </c>
      <c r="W46" s="136">
        <v>833810</v>
      </c>
      <c r="X46" s="136">
        <v>921735</v>
      </c>
      <c r="Y46" s="136">
        <v>908975</v>
      </c>
      <c r="Z46" s="136">
        <v>891027</v>
      </c>
      <c r="AA46" s="136">
        <v>920125</v>
      </c>
      <c r="AB46" s="136">
        <v>893086</v>
      </c>
      <c r="AC46" s="136">
        <v>938355</v>
      </c>
      <c r="AD46" s="136">
        <v>980228</v>
      </c>
      <c r="AE46" s="136">
        <v>1026079</v>
      </c>
      <c r="AF46" s="136">
        <v>1001923</v>
      </c>
      <c r="AG46" s="136">
        <v>1025555</v>
      </c>
      <c r="AH46" s="136">
        <v>1209981</v>
      </c>
      <c r="AI46" s="136">
        <v>1227581</v>
      </c>
      <c r="AJ46" s="136">
        <v>1280846</v>
      </c>
      <c r="AK46" s="136">
        <v>1428468</v>
      </c>
      <c r="AL46" s="136">
        <v>1683654</v>
      </c>
      <c r="AM46" s="136">
        <v>1642154</v>
      </c>
      <c r="AN46" s="136">
        <v>1513164</v>
      </c>
      <c r="AO46" s="136">
        <v>1512633</v>
      </c>
      <c r="AP46" s="136">
        <v>1369064</v>
      </c>
      <c r="AQ46" s="136">
        <v>1361473</v>
      </c>
      <c r="AR46" s="136">
        <v>1525974</v>
      </c>
      <c r="AS46" s="136">
        <v>1467696</v>
      </c>
      <c r="AT46" s="136">
        <v>1616306</v>
      </c>
      <c r="AU46" s="136">
        <v>1492754</v>
      </c>
    </row>
    <row r="47" spans="1:47" ht="25">
      <c r="A47" s="12" t="s">
        <v>22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</row>
    <row r="48" spans="1:47">
      <c r="A48" s="20" t="s">
        <v>23</v>
      </c>
      <c r="B48" s="11">
        <v>905552</v>
      </c>
      <c r="C48" s="11">
        <v>845425</v>
      </c>
      <c r="D48" s="11">
        <v>812625</v>
      </c>
      <c r="E48" s="11">
        <v>734306</v>
      </c>
      <c r="F48" s="11">
        <v>747329</v>
      </c>
      <c r="G48" s="11">
        <v>860275</v>
      </c>
      <c r="H48" s="11">
        <v>801320</v>
      </c>
      <c r="I48" s="11">
        <v>702195</v>
      </c>
      <c r="J48" s="11">
        <v>751117</v>
      </c>
      <c r="K48" s="11">
        <v>762393</v>
      </c>
      <c r="L48" s="11">
        <v>753255</v>
      </c>
      <c r="M48" s="11">
        <v>728287</v>
      </c>
      <c r="N48" s="11">
        <v>758074</v>
      </c>
      <c r="O48" s="11">
        <v>733673</v>
      </c>
      <c r="P48" s="11">
        <v>729746</v>
      </c>
      <c r="Q48" s="11">
        <v>756650</v>
      </c>
      <c r="R48" s="11">
        <v>763563</v>
      </c>
      <c r="S48" s="11">
        <v>708119</v>
      </c>
      <c r="T48" s="11">
        <v>741709</v>
      </c>
      <c r="U48" s="11">
        <v>780395</v>
      </c>
      <c r="V48" s="11">
        <v>819816</v>
      </c>
      <c r="W48" s="11">
        <v>833810</v>
      </c>
      <c r="X48" s="11">
        <v>921735</v>
      </c>
      <c r="Y48" s="11">
        <v>908975</v>
      </c>
      <c r="Z48" s="11">
        <v>891027</v>
      </c>
      <c r="AA48" s="11">
        <v>920125</v>
      </c>
      <c r="AB48" s="11">
        <v>893086</v>
      </c>
      <c r="AC48" s="11">
        <v>938355</v>
      </c>
      <c r="AD48" s="11">
        <v>980228</v>
      </c>
      <c r="AE48" s="11">
        <v>1026079</v>
      </c>
      <c r="AF48" s="11">
        <v>1001923</v>
      </c>
      <c r="AG48" s="11">
        <v>1025555</v>
      </c>
      <c r="AH48" s="11">
        <v>1209981</v>
      </c>
      <c r="AI48" s="11">
        <v>1227581</v>
      </c>
      <c r="AJ48" s="11">
        <v>1280846</v>
      </c>
      <c r="AK48" s="11">
        <v>1428468</v>
      </c>
      <c r="AL48" s="11">
        <v>1683654</v>
      </c>
      <c r="AM48" s="11">
        <v>1642154</v>
      </c>
      <c r="AN48" s="11">
        <v>1513164</v>
      </c>
      <c r="AO48" s="11">
        <v>1512633</v>
      </c>
      <c r="AP48" s="11">
        <v>1369064</v>
      </c>
      <c r="AQ48" s="11">
        <v>1361473</v>
      </c>
      <c r="AR48" s="11">
        <v>1525974</v>
      </c>
      <c r="AS48" s="11">
        <v>1467696</v>
      </c>
      <c r="AT48" s="11">
        <v>1616306</v>
      </c>
      <c r="AU48" s="11">
        <v>1492754</v>
      </c>
    </row>
    <row r="49" spans="1:47">
      <c r="A49" s="21" t="s">
        <v>189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v>0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>
      <c r="A50" s="8" t="s">
        <v>24</v>
      </c>
      <c r="B50" s="9">
        <v>718896</v>
      </c>
      <c r="C50" s="9">
        <v>734774</v>
      </c>
      <c r="D50" s="9">
        <v>700919</v>
      </c>
      <c r="E50" s="9">
        <v>718578</v>
      </c>
      <c r="F50" s="9">
        <v>678496</v>
      </c>
      <c r="G50" s="9">
        <v>798268</v>
      </c>
      <c r="H50" s="9">
        <v>795559</v>
      </c>
      <c r="I50" s="9">
        <v>868896</v>
      </c>
      <c r="J50" s="9">
        <v>859985</v>
      </c>
      <c r="K50" s="9">
        <v>809667</v>
      </c>
      <c r="L50" s="9">
        <v>824599</v>
      </c>
      <c r="M50" s="9">
        <v>812908</v>
      </c>
      <c r="N50" s="9">
        <v>802584</v>
      </c>
      <c r="O50" s="9">
        <v>822747</v>
      </c>
      <c r="P50" s="9">
        <v>826990</v>
      </c>
      <c r="Q50" s="9">
        <v>815669</v>
      </c>
      <c r="R50" s="9">
        <v>828552</v>
      </c>
      <c r="S50" s="9">
        <v>846319</v>
      </c>
      <c r="T50" s="9">
        <v>885325</v>
      </c>
      <c r="U50" s="9">
        <v>890548</v>
      </c>
      <c r="V50" s="9">
        <v>941252</v>
      </c>
      <c r="W50" s="9">
        <v>956606</v>
      </c>
      <c r="X50" s="9">
        <v>854521</v>
      </c>
      <c r="Y50" s="9">
        <v>840883</v>
      </c>
      <c r="Z50" s="9">
        <v>826105</v>
      </c>
      <c r="AA50" s="9">
        <v>861785</v>
      </c>
      <c r="AB50" s="9">
        <v>902856</v>
      </c>
      <c r="AC50" s="9">
        <v>885250</v>
      </c>
      <c r="AD50" s="9">
        <v>888999</v>
      </c>
      <c r="AE50" s="9">
        <v>893405</v>
      </c>
      <c r="AF50" s="9">
        <v>898963</v>
      </c>
      <c r="AG50" s="9">
        <v>859875</v>
      </c>
      <c r="AH50" s="9">
        <v>884541</v>
      </c>
      <c r="AI50" s="9">
        <v>866912</v>
      </c>
      <c r="AJ50" s="9">
        <v>867311</v>
      </c>
      <c r="AK50" s="9">
        <v>914197</v>
      </c>
      <c r="AL50" s="9">
        <v>824813</v>
      </c>
      <c r="AM50" s="9">
        <v>842781</v>
      </c>
      <c r="AN50" s="9">
        <v>1008959</v>
      </c>
      <c r="AO50" s="9">
        <v>1062587</v>
      </c>
      <c r="AP50" s="9">
        <v>1029509</v>
      </c>
      <c r="AQ50" s="9">
        <v>1004051</v>
      </c>
      <c r="AR50" s="9">
        <v>937187</v>
      </c>
      <c r="AS50" s="9">
        <v>928037</v>
      </c>
      <c r="AT50" s="9">
        <v>916089</v>
      </c>
      <c r="AU50" s="9">
        <v>999254</v>
      </c>
    </row>
    <row r="51" spans="1:47">
      <c r="A51" s="8" t="s">
        <v>43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>
        <v>46876</v>
      </c>
      <c r="Z51" s="9">
        <v>44177</v>
      </c>
      <c r="AA51" s="9">
        <v>42618</v>
      </c>
      <c r="AB51" s="9">
        <v>46407</v>
      </c>
      <c r="AC51" s="9">
        <v>46661</v>
      </c>
      <c r="AD51" s="9">
        <v>41804</v>
      </c>
      <c r="AE51" s="9">
        <v>45208</v>
      </c>
      <c r="AF51" s="9">
        <v>40038</v>
      </c>
      <c r="AG51" s="9">
        <v>37060</v>
      </c>
      <c r="AH51" s="9">
        <v>38526</v>
      </c>
      <c r="AI51" s="9">
        <v>34298</v>
      </c>
      <c r="AJ51" s="9">
        <v>31071</v>
      </c>
      <c r="AK51" s="9">
        <v>32828</v>
      </c>
      <c r="AL51" s="9">
        <v>40578</v>
      </c>
      <c r="AM51" s="9">
        <v>39419</v>
      </c>
      <c r="AN51" s="9">
        <v>38599</v>
      </c>
      <c r="AO51" s="9">
        <v>37956</v>
      </c>
      <c r="AP51" s="9">
        <v>35235</v>
      </c>
      <c r="AQ51" s="9">
        <v>35474</v>
      </c>
      <c r="AR51" s="9">
        <v>37429</v>
      </c>
      <c r="AS51" s="9">
        <v>35790</v>
      </c>
      <c r="AT51" s="9">
        <v>36504</v>
      </c>
      <c r="AU51" s="9">
        <v>35704</v>
      </c>
    </row>
    <row r="52" spans="1:47">
      <c r="A52" s="8" t="s">
        <v>190</v>
      </c>
      <c r="B52" s="9">
        <v>17860</v>
      </c>
      <c r="C52" s="9">
        <v>18672</v>
      </c>
      <c r="D52" s="9">
        <v>18262</v>
      </c>
      <c r="E52" s="9">
        <v>18230</v>
      </c>
      <c r="F52" s="9">
        <v>16974</v>
      </c>
      <c r="G52" s="9">
        <v>10707</v>
      </c>
      <c r="H52" s="9">
        <v>10149</v>
      </c>
      <c r="I52" s="9">
        <v>8968</v>
      </c>
      <c r="J52" s="9">
        <v>8068</v>
      </c>
      <c r="K52" s="9">
        <v>3422</v>
      </c>
      <c r="L52" s="9">
        <v>2901</v>
      </c>
      <c r="M52" s="9">
        <v>1364</v>
      </c>
      <c r="N52" s="9">
        <v>1112</v>
      </c>
      <c r="O52" s="9">
        <v>492</v>
      </c>
      <c r="P52" s="9">
        <v>496</v>
      </c>
      <c r="Q52" s="9">
        <v>2101</v>
      </c>
      <c r="R52" s="9">
        <v>2042</v>
      </c>
      <c r="S52" s="9">
        <v>4275</v>
      </c>
      <c r="T52" s="9">
        <v>4036</v>
      </c>
      <c r="U52" s="9">
        <v>4670</v>
      </c>
      <c r="V52" s="9">
        <v>5673</v>
      </c>
      <c r="W52" s="9">
        <v>7135</v>
      </c>
      <c r="X52" s="9">
        <v>7788</v>
      </c>
      <c r="Y52" s="9">
        <v>6700</v>
      </c>
      <c r="Z52" s="9">
        <v>6201</v>
      </c>
      <c r="AA52" s="9">
        <v>5346</v>
      </c>
      <c r="AB52" s="9">
        <v>4592</v>
      </c>
      <c r="AC52" s="9">
        <v>6005</v>
      </c>
      <c r="AD52" s="9">
        <v>4306</v>
      </c>
      <c r="AE52" s="9">
        <v>4898</v>
      </c>
      <c r="AF52" s="9">
        <v>4788</v>
      </c>
      <c r="AG52" s="9">
        <v>5205</v>
      </c>
      <c r="AH52" s="9">
        <v>5333</v>
      </c>
      <c r="AI52" s="9">
        <v>6889</v>
      </c>
      <c r="AJ52" s="9">
        <v>5260</v>
      </c>
      <c r="AK52" s="9">
        <v>4754</v>
      </c>
      <c r="AL52" s="9">
        <v>5846</v>
      </c>
      <c r="AM52" s="9">
        <v>7013</v>
      </c>
      <c r="AN52" s="9">
        <v>7849</v>
      </c>
      <c r="AO52" s="9">
        <v>11571</v>
      </c>
      <c r="AP52" s="9">
        <v>10893</v>
      </c>
      <c r="AQ52" s="9">
        <v>9984</v>
      </c>
      <c r="AR52" s="9">
        <v>8272</v>
      </c>
      <c r="AS52" s="9">
        <v>7387</v>
      </c>
      <c r="AT52" s="9">
        <v>6821</v>
      </c>
      <c r="AU52" s="9">
        <v>9594</v>
      </c>
    </row>
    <row r="53" spans="1:47">
      <c r="A53" s="8" t="s">
        <v>191</v>
      </c>
      <c r="B53" s="9">
        <v>33478</v>
      </c>
      <c r="C53" s="9">
        <v>33286</v>
      </c>
      <c r="D53" s="9">
        <v>26461</v>
      </c>
      <c r="E53" s="9">
        <v>24046</v>
      </c>
      <c r="F53" s="9">
        <v>21224</v>
      </c>
      <c r="G53" s="9">
        <v>26754</v>
      </c>
      <c r="H53" s="9">
        <v>13420</v>
      </c>
      <c r="I53" s="9">
        <v>13555</v>
      </c>
      <c r="J53" s="9">
        <v>10605</v>
      </c>
      <c r="K53" s="9">
        <v>10312</v>
      </c>
      <c r="L53" s="9">
        <v>10484</v>
      </c>
      <c r="M53" s="9">
        <v>11979</v>
      </c>
      <c r="N53" s="9">
        <v>11732</v>
      </c>
      <c r="O53" s="9">
        <v>12601</v>
      </c>
      <c r="P53" s="9">
        <v>12693</v>
      </c>
      <c r="Q53" s="9">
        <v>13419</v>
      </c>
      <c r="R53" s="9">
        <v>13075</v>
      </c>
      <c r="S53" s="9">
        <v>11975</v>
      </c>
      <c r="T53" s="9">
        <v>12547</v>
      </c>
      <c r="U53" s="9">
        <v>12380</v>
      </c>
      <c r="V53" s="9">
        <v>12166</v>
      </c>
      <c r="W53" s="9">
        <v>12384</v>
      </c>
      <c r="X53" s="9">
        <v>11877</v>
      </c>
      <c r="Y53" s="9">
        <v>12276</v>
      </c>
      <c r="Z53" s="9">
        <v>12037</v>
      </c>
      <c r="AA53" s="9">
        <v>12367</v>
      </c>
      <c r="AB53" s="9">
        <v>12931</v>
      </c>
      <c r="AC53" s="9">
        <v>13562</v>
      </c>
      <c r="AD53" s="9">
        <v>13010</v>
      </c>
      <c r="AE53" s="9">
        <v>13166</v>
      </c>
      <c r="AF53" s="9">
        <v>12889</v>
      </c>
      <c r="AG53" s="9">
        <v>12632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</row>
    <row r="54" spans="1:47">
      <c r="A54" s="8" t="s">
        <v>25</v>
      </c>
      <c r="B54" s="9">
        <v>58721</v>
      </c>
      <c r="C54" s="9">
        <v>58230</v>
      </c>
      <c r="D54" s="9">
        <v>53559</v>
      </c>
      <c r="E54" s="9">
        <v>27486</v>
      </c>
      <c r="F54" s="9">
        <v>25715</v>
      </c>
      <c r="G54" s="9">
        <v>24202</v>
      </c>
      <c r="H54" s="9">
        <v>23110</v>
      </c>
      <c r="I54" s="9">
        <v>22637</v>
      </c>
      <c r="J54" s="9">
        <v>24266</v>
      </c>
      <c r="K54" s="9">
        <v>25940</v>
      </c>
      <c r="L54" s="9">
        <v>26016</v>
      </c>
      <c r="M54" s="9">
        <v>16223</v>
      </c>
      <c r="N54" s="9">
        <v>9536</v>
      </c>
      <c r="O54" s="9">
        <v>9298</v>
      </c>
      <c r="P54" s="9">
        <v>9384</v>
      </c>
      <c r="Q54" s="9">
        <v>11104</v>
      </c>
      <c r="R54" s="9">
        <v>10940</v>
      </c>
      <c r="S54" s="9">
        <v>10749</v>
      </c>
      <c r="T54" s="9">
        <v>10696</v>
      </c>
      <c r="U54" s="9">
        <v>11131</v>
      </c>
      <c r="V54" s="9">
        <v>5299</v>
      </c>
      <c r="W54" s="9">
        <v>5289</v>
      </c>
      <c r="X54" s="9">
        <v>5485</v>
      </c>
      <c r="Y54" s="9">
        <v>4642</v>
      </c>
      <c r="Z54" s="9">
        <v>2598</v>
      </c>
      <c r="AA54" s="9">
        <v>7357</v>
      </c>
      <c r="AB54" s="9">
        <v>5900</v>
      </c>
      <c r="AC54" s="9">
        <v>6336</v>
      </c>
      <c r="AD54" s="9">
        <v>6553</v>
      </c>
      <c r="AE54" s="9">
        <v>6602</v>
      </c>
      <c r="AF54" s="9">
        <v>5223</v>
      </c>
      <c r="AG54" s="9">
        <v>6039</v>
      </c>
      <c r="AH54" s="9">
        <v>7676</v>
      </c>
      <c r="AI54" s="9">
        <v>7168</v>
      </c>
      <c r="AJ54" s="9">
        <v>6526</v>
      </c>
      <c r="AK54" s="9">
        <v>7206</v>
      </c>
      <c r="AL54" s="9">
        <v>7530</v>
      </c>
      <c r="AM54" s="9">
        <v>8225</v>
      </c>
      <c r="AN54" s="9">
        <v>10896</v>
      </c>
      <c r="AO54" s="9">
        <v>11950</v>
      </c>
      <c r="AP54" s="9">
        <v>14219</v>
      </c>
      <c r="AQ54" s="9">
        <v>14789</v>
      </c>
      <c r="AR54" s="9">
        <v>16512</v>
      </c>
      <c r="AS54" s="9">
        <v>17784</v>
      </c>
      <c r="AT54" s="9">
        <v>18925</v>
      </c>
      <c r="AU54" s="9">
        <v>19843</v>
      </c>
    </row>
    <row r="55" spans="1:47">
      <c r="A55" s="8" t="s">
        <v>26</v>
      </c>
      <c r="B55" s="9">
        <v>242014</v>
      </c>
      <c r="C55" s="9">
        <v>241920</v>
      </c>
      <c r="D55" s="9">
        <v>255104</v>
      </c>
      <c r="E55" s="9">
        <v>265396</v>
      </c>
      <c r="F55" s="9">
        <v>258529</v>
      </c>
      <c r="G55" s="9">
        <v>234865</v>
      </c>
      <c r="H55" s="9">
        <v>220482</v>
      </c>
      <c r="I55" s="9">
        <v>245541</v>
      </c>
      <c r="J55" s="9">
        <v>242684</v>
      </c>
      <c r="K55" s="9">
        <v>243578</v>
      </c>
      <c r="L55" s="9">
        <v>242318</v>
      </c>
      <c r="M55" s="9">
        <v>247242</v>
      </c>
      <c r="N55" s="9">
        <v>247775</v>
      </c>
      <c r="O55" s="9">
        <v>246719</v>
      </c>
      <c r="P55" s="9">
        <v>245073</v>
      </c>
      <c r="Q55" s="9">
        <v>218226</v>
      </c>
      <c r="R55" s="9">
        <v>218632</v>
      </c>
      <c r="S55" s="9">
        <v>213324</v>
      </c>
      <c r="T55" s="9">
        <v>211479</v>
      </c>
      <c r="U55" s="9">
        <v>208946</v>
      </c>
      <c r="V55" s="9">
        <v>217372</v>
      </c>
      <c r="W55" s="9">
        <v>210306</v>
      </c>
      <c r="X55" s="9">
        <v>206781</v>
      </c>
      <c r="Y55" s="9">
        <v>206424</v>
      </c>
      <c r="Z55" s="9">
        <v>203176</v>
      </c>
      <c r="AA55" s="9">
        <v>205387</v>
      </c>
      <c r="AB55" s="9">
        <v>206798</v>
      </c>
      <c r="AC55" s="9">
        <v>204253</v>
      </c>
      <c r="AD55" s="9">
        <v>202850</v>
      </c>
      <c r="AE55" s="9">
        <v>206633</v>
      </c>
      <c r="AF55" s="9">
        <v>196287</v>
      </c>
      <c r="AG55" s="9">
        <v>193696</v>
      </c>
      <c r="AH55" s="9">
        <v>194706</v>
      </c>
      <c r="AI55" s="9">
        <v>194368</v>
      </c>
      <c r="AJ55" s="9">
        <v>190235</v>
      </c>
      <c r="AK55" s="9">
        <v>185068</v>
      </c>
      <c r="AL55" s="9">
        <v>185911</v>
      </c>
      <c r="AM55" s="9">
        <v>185491</v>
      </c>
      <c r="AN55" s="9">
        <v>184160</v>
      </c>
      <c r="AO55" s="9">
        <v>206786</v>
      </c>
      <c r="AP55" s="9">
        <v>201348</v>
      </c>
      <c r="AQ55" s="9">
        <v>224459</v>
      </c>
      <c r="AR55" s="9">
        <v>218583</v>
      </c>
      <c r="AS55" s="9">
        <v>214127</v>
      </c>
      <c r="AT55" s="9">
        <v>211219</v>
      </c>
      <c r="AU55" s="9">
        <v>209831</v>
      </c>
    </row>
    <row r="56" spans="1:47">
      <c r="A56" s="8" t="s">
        <v>27</v>
      </c>
      <c r="B56" s="9"/>
      <c r="C56" s="9"/>
      <c r="D56" s="9"/>
      <c r="E56" s="9"/>
      <c r="F56" s="9"/>
      <c r="H56" s="9"/>
      <c r="I56" s="9"/>
      <c r="J56" s="9"/>
      <c r="K56" s="9"/>
      <c r="L56" s="9"/>
      <c r="M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</row>
    <row r="57" spans="1:47">
      <c r="A57" s="8" t="s">
        <v>28</v>
      </c>
      <c r="B57" s="9">
        <v>40062</v>
      </c>
      <c r="C57" s="9">
        <v>38989</v>
      </c>
      <c r="D57" s="9">
        <v>37050</v>
      </c>
      <c r="E57" s="9">
        <v>38271</v>
      </c>
      <c r="F57" s="9">
        <v>37116</v>
      </c>
      <c r="G57" s="9">
        <v>37861</v>
      </c>
      <c r="H57" s="9">
        <v>40261</v>
      </c>
      <c r="I57" s="9">
        <v>39205</v>
      </c>
      <c r="J57" s="9">
        <v>42678</v>
      </c>
      <c r="K57" s="9">
        <v>41679</v>
      </c>
      <c r="L57" s="9">
        <v>43503</v>
      </c>
      <c r="M57" s="9">
        <v>47628</v>
      </c>
      <c r="N57" s="9">
        <v>48242</v>
      </c>
      <c r="O57" s="9">
        <v>49270</v>
      </c>
      <c r="P57" s="9">
        <v>50303</v>
      </c>
      <c r="Q57" s="9">
        <v>49088</v>
      </c>
      <c r="R57" s="9">
        <v>50404</v>
      </c>
      <c r="S57" s="9">
        <v>47152</v>
      </c>
      <c r="T57" s="9">
        <v>45594</v>
      </c>
      <c r="U57" s="9">
        <v>43912</v>
      </c>
      <c r="V57" s="9">
        <v>43662</v>
      </c>
      <c r="W57" s="9">
        <v>44576</v>
      </c>
      <c r="X57" s="9">
        <v>41702</v>
      </c>
      <c r="Y57" s="9">
        <v>42175</v>
      </c>
      <c r="Z57" s="9">
        <v>38923</v>
      </c>
      <c r="AA57" s="9">
        <v>39752</v>
      </c>
      <c r="AB57" s="9">
        <v>40167</v>
      </c>
      <c r="AC57" s="9">
        <v>44448</v>
      </c>
      <c r="AD57" s="9">
        <v>43999</v>
      </c>
      <c r="AE57" s="9">
        <v>43524</v>
      </c>
      <c r="AF57" s="9">
        <v>41167</v>
      </c>
      <c r="AG57" s="9">
        <v>36708</v>
      </c>
      <c r="AH57" s="9">
        <v>37731</v>
      </c>
      <c r="AI57" s="9">
        <v>34633</v>
      </c>
      <c r="AJ57" s="9">
        <v>32145</v>
      </c>
      <c r="AK57" s="9">
        <v>33819</v>
      </c>
      <c r="AL57" s="9">
        <v>36504</v>
      </c>
      <c r="AM57" s="9">
        <v>36728</v>
      </c>
      <c r="AN57" s="9">
        <v>35933</v>
      </c>
      <c r="AO57" s="9">
        <v>36760</v>
      </c>
      <c r="AP57" s="9">
        <v>33726</v>
      </c>
      <c r="AQ57" s="9">
        <v>33040</v>
      </c>
      <c r="AR57" s="9">
        <v>34002</v>
      </c>
      <c r="AS57" s="9">
        <v>31190</v>
      </c>
      <c r="AT57" s="9">
        <v>32075</v>
      </c>
      <c r="AU57" s="9">
        <v>33721</v>
      </c>
    </row>
    <row r="58" spans="1:47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280</v>
      </c>
      <c r="J58" s="9">
        <v>99</v>
      </c>
      <c r="K58" s="9">
        <v>100</v>
      </c>
      <c r="L58" s="9">
        <v>101</v>
      </c>
      <c r="M58" s="9">
        <v>0</v>
      </c>
      <c r="N58" s="9">
        <v>0</v>
      </c>
      <c r="O58" s="9">
        <v>0</v>
      </c>
      <c r="P58" s="9">
        <v>0</v>
      </c>
      <c r="Q58" s="9">
        <v>8368</v>
      </c>
      <c r="R58" s="9">
        <v>7884</v>
      </c>
      <c r="S58" s="9">
        <v>7854</v>
      </c>
      <c r="T58" s="9">
        <v>6888</v>
      </c>
      <c r="U58" s="9">
        <v>6435</v>
      </c>
      <c r="V58" s="9">
        <v>5229</v>
      </c>
      <c r="W58" s="9">
        <v>4603</v>
      </c>
      <c r="X58" s="9">
        <v>3975</v>
      </c>
      <c r="Y58" s="9">
        <v>3347</v>
      </c>
      <c r="Z58" s="9">
        <v>2720</v>
      </c>
      <c r="AA58" s="9">
        <v>2092</v>
      </c>
      <c r="AB58" s="9">
        <v>1464</v>
      </c>
      <c r="AC58" s="9">
        <v>837</v>
      </c>
      <c r="AD58" s="9">
        <v>209</v>
      </c>
      <c r="AE58" s="9">
        <v>0</v>
      </c>
      <c r="AF58" s="9">
        <v>0</v>
      </c>
      <c r="AG58" s="9">
        <v>2165</v>
      </c>
      <c r="AH58" s="9">
        <v>1980</v>
      </c>
      <c r="AI58" s="9">
        <v>1560</v>
      </c>
      <c r="AJ58" s="9">
        <v>1407</v>
      </c>
      <c r="AK58" s="9">
        <v>1458</v>
      </c>
      <c r="AL58" s="9">
        <v>1448</v>
      </c>
      <c r="AM58" s="9">
        <v>1298</v>
      </c>
      <c r="AN58" s="9">
        <v>1045</v>
      </c>
      <c r="AO58" s="9">
        <v>949</v>
      </c>
      <c r="AP58" s="9">
        <v>740</v>
      </c>
      <c r="AQ58" s="9">
        <v>662</v>
      </c>
      <c r="AR58" s="9">
        <v>580</v>
      </c>
      <c r="AS58" s="9">
        <v>415</v>
      </c>
      <c r="AT58" s="9">
        <v>328</v>
      </c>
      <c r="AU58" s="9">
        <v>224</v>
      </c>
    </row>
    <row r="59" spans="1:47">
      <c r="A59" s="20" t="s">
        <v>30</v>
      </c>
      <c r="B59" s="11">
        <v>1111031</v>
      </c>
      <c r="C59" s="11">
        <v>1125871</v>
      </c>
      <c r="D59" s="11">
        <v>1091355</v>
      </c>
      <c r="E59" s="11">
        <v>1092007</v>
      </c>
      <c r="F59" s="11">
        <v>1038054</v>
      </c>
      <c r="G59" s="11">
        <v>1132657</v>
      </c>
      <c r="H59" s="11">
        <v>1102981</v>
      </c>
      <c r="I59" s="11">
        <v>1199082</v>
      </c>
      <c r="J59" s="11">
        <v>1188385</v>
      </c>
      <c r="K59" s="11">
        <v>1134698</v>
      </c>
      <c r="L59" s="11">
        <v>1149922</v>
      </c>
      <c r="M59" s="11">
        <v>1137344</v>
      </c>
      <c r="N59" s="11">
        <v>1120981</v>
      </c>
      <c r="O59" s="11">
        <v>1141127</v>
      </c>
      <c r="P59" s="11">
        <v>1144939</v>
      </c>
      <c r="Q59" s="11">
        <v>1117975</v>
      </c>
      <c r="R59" s="11">
        <v>1131529</v>
      </c>
      <c r="S59" s="11">
        <v>1141648</v>
      </c>
      <c r="T59" s="11">
        <v>1176565</v>
      </c>
      <c r="U59" s="11">
        <v>1178022</v>
      </c>
      <c r="V59" s="11">
        <v>1230653</v>
      </c>
      <c r="W59" s="11">
        <v>1240899</v>
      </c>
      <c r="X59" s="11">
        <v>1132129</v>
      </c>
      <c r="Y59" s="11">
        <v>1163323</v>
      </c>
      <c r="Z59" s="11">
        <v>1135937</v>
      </c>
      <c r="AA59" s="11">
        <v>1176704</v>
      </c>
      <c r="AB59" s="11">
        <v>1221115</v>
      </c>
      <c r="AC59" s="11">
        <v>1207352</v>
      </c>
      <c r="AD59" s="11">
        <v>1201730</v>
      </c>
      <c r="AE59" s="11">
        <v>1213436</v>
      </c>
      <c r="AF59" s="11">
        <v>1199355</v>
      </c>
      <c r="AG59" s="11">
        <v>1153380</v>
      </c>
      <c r="AH59" s="11">
        <v>1170493</v>
      </c>
      <c r="AI59" s="11">
        <v>1145828</v>
      </c>
      <c r="AJ59" s="11">
        <v>1133955</v>
      </c>
      <c r="AK59" s="11">
        <v>1179330</v>
      </c>
      <c r="AL59" s="11">
        <v>1102630</v>
      </c>
      <c r="AM59" s="11">
        <v>1120955</v>
      </c>
      <c r="AN59" s="11">
        <v>1287441</v>
      </c>
      <c r="AO59" s="11">
        <v>1368559</v>
      </c>
      <c r="AP59" s="11">
        <v>1325670</v>
      </c>
      <c r="AQ59" s="11">
        <v>1322459</v>
      </c>
      <c r="AR59" s="11">
        <v>1252565</v>
      </c>
      <c r="AS59" s="11">
        <v>1234730</v>
      </c>
      <c r="AT59" s="11">
        <v>1221961</v>
      </c>
      <c r="AU59" s="11">
        <v>1308171</v>
      </c>
    </row>
    <row r="60" spans="1:47">
      <c r="A60" s="22" t="s">
        <v>192</v>
      </c>
      <c r="B60" s="16">
        <v>2016583</v>
      </c>
      <c r="C60" s="16">
        <v>1971296</v>
      </c>
      <c r="D60" s="16">
        <v>1903980</v>
      </c>
      <c r="E60" s="16">
        <v>1826313</v>
      </c>
      <c r="F60" s="16">
        <v>1785383</v>
      </c>
      <c r="G60" s="16">
        <v>1992932</v>
      </c>
      <c r="H60" s="16">
        <v>1904301</v>
      </c>
      <c r="I60" s="16">
        <v>1901277</v>
      </c>
      <c r="J60" s="16">
        <v>1939502</v>
      </c>
      <c r="K60" s="16">
        <v>1897091</v>
      </c>
      <c r="L60" s="16">
        <v>1903177</v>
      </c>
      <c r="M60" s="16">
        <v>1865631</v>
      </c>
      <c r="N60" s="16">
        <v>1879055</v>
      </c>
      <c r="O60" s="16">
        <v>1874800</v>
      </c>
      <c r="P60" s="16">
        <v>1874685</v>
      </c>
      <c r="Q60" s="16">
        <v>1874625</v>
      </c>
      <c r="R60" s="16">
        <v>1895092</v>
      </c>
      <c r="S60" s="16">
        <v>1849767</v>
      </c>
      <c r="T60" s="16">
        <v>1918274</v>
      </c>
      <c r="U60" s="16">
        <v>1958417</v>
      </c>
      <c r="V60" s="16">
        <v>2050469</v>
      </c>
      <c r="W60" s="16">
        <v>2074709</v>
      </c>
      <c r="X60" s="16">
        <v>2053864</v>
      </c>
      <c r="Y60" s="16">
        <v>2072298</v>
      </c>
      <c r="Z60" s="16">
        <v>2026964</v>
      </c>
      <c r="AA60" s="16">
        <v>2096829</v>
      </c>
      <c r="AB60" s="16">
        <v>2114201</v>
      </c>
      <c r="AC60" s="16">
        <v>2145707</v>
      </c>
      <c r="AD60" s="16">
        <v>2181958</v>
      </c>
      <c r="AE60" s="16">
        <v>2239515</v>
      </c>
      <c r="AF60" s="16">
        <v>2201278</v>
      </c>
      <c r="AG60" s="16">
        <v>2178935</v>
      </c>
      <c r="AH60" s="16">
        <v>2380474</v>
      </c>
      <c r="AI60" s="16">
        <v>2373409</v>
      </c>
      <c r="AJ60" s="16">
        <v>2414801</v>
      </c>
      <c r="AK60" s="16">
        <v>2607798</v>
      </c>
      <c r="AL60" s="16">
        <v>2786284</v>
      </c>
      <c r="AM60" s="16">
        <v>2763109</v>
      </c>
      <c r="AN60" s="16">
        <v>2800605</v>
      </c>
      <c r="AO60" s="16">
        <v>2881192</v>
      </c>
      <c r="AP60" s="16">
        <v>2694734</v>
      </c>
      <c r="AQ60" s="16">
        <v>2683932</v>
      </c>
      <c r="AR60" s="16">
        <v>2778539</v>
      </c>
      <c r="AS60" s="16">
        <v>2702426</v>
      </c>
      <c r="AT60" s="16">
        <v>2838267</v>
      </c>
      <c r="AU60" s="16">
        <v>2800925</v>
      </c>
    </row>
    <row r="61" spans="1:47">
      <c r="A61" s="19" t="s">
        <v>121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v>0</v>
      </c>
      <c r="R61" s="13"/>
      <c r="S61" s="13"/>
      <c r="T61" s="13"/>
      <c r="U61" s="13"/>
      <c r="V61" s="13"/>
      <c r="W61" s="13"/>
      <c r="X61" s="13"/>
      <c r="Y61" s="13">
        <v>0</v>
      </c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</row>
    <row r="62" spans="1:47">
      <c r="A62" s="12" t="s">
        <v>40</v>
      </c>
      <c r="B62" s="9">
        <v>667267</v>
      </c>
      <c r="C62" s="9">
        <v>667267</v>
      </c>
      <c r="D62" s="9">
        <v>667267</v>
      </c>
      <c r="E62" s="9">
        <v>667267</v>
      </c>
      <c r="F62" s="9">
        <v>667267</v>
      </c>
      <c r="G62" s="9">
        <v>667267</v>
      </c>
      <c r="H62" s="9">
        <v>667267</v>
      </c>
      <c r="I62" s="9">
        <v>667267</v>
      </c>
      <c r="J62" s="9">
        <v>667267</v>
      </c>
      <c r="K62" s="9">
        <v>667267</v>
      </c>
      <c r="L62" s="9">
        <v>667267</v>
      </c>
      <c r="M62" s="9">
        <v>667267</v>
      </c>
      <c r="N62" s="9">
        <v>667267</v>
      </c>
      <c r="O62" s="9">
        <v>667267</v>
      </c>
      <c r="P62" s="9">
        <v>667267</v>
      </c>
      <c r="Q62" s="9">
        <v>667267</v>
      </c>
      <c r="R62" s="9">
        <v>667267</v>
      </c>
      <c r="S62" s="9">
        <v>667267</v>
      </c>
      <c r="T62" s="9">
        <v>667267</v>
      </c>
      <c r="U62" s="9">
        <v>667267</v>
      </c>
      <c r="V62" s="9">
        <v>667267</v>
      </c>
      <c r="W62" s="9">
        <v>667267</v>
      </c>
      <c r="X62" s="9">
        <v>667267</v>
      </c>
      <c r="Y62" s="9">
        <v>667267</v>
      </c>
      <c r="Z62" s="9">
        <v>667267</v>
      </c>
      <c r="AA62" s="9">
        <v>667267</v>
      </c>
      <c r="AB62" s="9">
        <v>667267</v>
      </c>
      <c r="AC62" s="9">
        <v>667267</v>
      </c>
      <c r="AD62" s="9">
        <v>667267</v>
      </c>
      <c r="AE62" s="9">
        <v>667267</v>
      </c>
      <c r="AF62" s="9">
        <v>667267</v>
      </c>
      <c r="AG62" s="9">
        <v>667267</v>
      </c>
      <c r="AH62" s="9">
        <v>667267</v>
      </c>
      <c r="AI62" s="9">
        <v>667267</v>
      </c>
      <c r="AJ62" s="9">
        <v>667267</v>
      </c>
      <c r="AK62" s="9">
        <v>667267</v>
      </c>
      <c r="AL62" s="9">
        <v>667267</v>
      </c>
      <c r="AM62" s="9">
        <v>667267</v>
      </c>
      <c r="AN62" s="9">
        <v>667267</v>
      </c>
      <c r="AO62" s="9">
        <v>667267</v>
      </c>
      <c r="AP62" s="9">
        <v>667267</v>
      </c>
      <c r="AQ62" s="9">
        <v>667267</v>
      </c>
      <c r="AR62" s="9">
        <v>667267</v>
      </c>
      <c r="AS62" s="9">
        <v>667267</v>
      </c>
      <c r="AT62" s="9">
        <v>667267</v>
      </c>
      <c r="AU62" s="9">
        <v>667267</v>
      </c>
    </row>
    <row r="63" spans="1:47">
      <c r="A63" s="12" t="s">
        <v>32</v>
      </c>
      <c r="B63" s="9">
        <v>574985</v>
      </c>
      <c r="C63" s="9">
        <v>588663</v>
      </c>
      <c r="D63" s="9">
        <v>608274</v>
      </c>
      <c r="E63" s="9">
        <v>630445</v>
      </c>
      <c r="F63" s="9">
        <v>654445</v>
      </c>
      <c r="G63" s="9">
        <v>652267</v>
      </c>
      <c r="H63" s="9">
        <v>675878</v>
      </c>
      <c r="I63" s="9">
        <v>624291</v>
      </c>
      <c r="J63" s="9">
        <v>698106</v>
      </c>
      <c r="K63" s="9">
        <v>710962</v>
      </c>
      <c r="L63" s="9">
        <v>723967</v>
      </c>
      <c r="M63" s="9">
        <v>740740</v>
      </c>
      <c r="N63" s="9">
        <v>737197</v>
      </c>
      <c r="O63" s="9">
        <v>746583</v>
      </c>
      <c r="P63" s="9">
        <v>758441</v>
      </c>
      <c r="Q63" s="9">
        <v>773209</v>
      </c>
      <c r="R63" s="9">
        <v>766806</v>
      </c>
      <c r="S63" s="9">
        <v>778680</v>
      </c>
      <c r="T63" s="9">
        <v>786016</v>
      </c>
      <c r="U63" s="9">
        <v>808042</v>
      </c>
      <c r="V63" s="9">
        <v>809659</v>
      </c>
      <c r="W63" s="9">
        <v>826110</v>
      </c>
      <c r="X63" s="9">
        <v>842793</v>
      </c>
      <c r="Y63" s="9">
        <v>852284</v>
      </c>
      <c r="Z63" s="9">
        <v>841119</v>
      </c>
      <c r="AA63" s="9">
        <v>847238</v>
      </c>
      <c r="AB63" s="9">
        <v>861286</v>
      </c>
      <c r="AC63" s="9">
        <v>884983</v>
      </c>
      <c r="AD63" s="9">
        <v>893278</v>
      </c>
      <c r="AE63" s="9">
        <v>922379</v>
      </c>
      <c r="AF63" s="9">
        <v>953007</v>
      </c>
      <c r="AG63" s="9">
        <v>956909</v>
      </c>
      <c r="AH63" s="9">
        <v>969425</v>
      </c>
      <c r="AI63" s="9">
        <v>1017072</v>
      </c>
      <c r="AJ63" s="9">
        <v>1050929</v>
      </c>
      <c r="AK63" s="9">
        <v>1082826</v>
      </c>
      <c r="AL63" s="9">
        <v>1078202</v>
      </c>
      <c r="AM63" s="9">
        <v>1100891</v>
      </c>
      <c r="AN63" s="9">
        <v>1124655</v>
      </c>
      <c r="AO63" s="9">
        <v>1121561</v>
      </c>
      <c r="AP63" s="9">
        <v>1115789</v>
      </c>
      <c r="AQ63" s="9">
        <v>1103261</v>
      </c>
      <c r="AR63" s="9">
        <v>1116672</v>
      </c>
      <c r="AS63" s="9">
        <v>1135145</v>
      </c>
      <c r="AT63" s="9">
        <v>1132138</v>
      </c>
      <c r="AU63" s="9">
        <v>1112850</v>
      </c>
    </row>
    <row r="64" spans="1:47">
      <c r="A64" s="12" t="s">
        <v>193</v>
      </c>
      <c r="B64" s="9">
        <v>122672</v>
      </c>
      <c r="C64" s="9">
        <v>122672</v>
      </c>
      <c r="D64" s="9">
        <v>122672</v>
      </c>
      <c r="E64" s="9">
        <v>122672</v>
      </c>
      <c r="F64" s="9">
        <v>122672</v>
      </c>
      <c r="G64" s="9">
        <v>122672</v>
      </c>
      <c r="H64" s="9">
        <v>122672</v>
      </c>
      <c r="I64" s="9">
        <v>122672</v>
      </c>
      <c r="J64" s="9">
        <v>122672</v>
      </c>
      <c r="K64" s="9">
        <v>122672</v>
      </c>
      <c r="L64" s="9">
        <v>122672</v>
      </c>
      <c r="M64" s="9">
        <v>122672</v>
      </c>
      <c r="N64" s="9">
        <v>122672</v>
      </c>
      <c r="O64" s="9">
        <v>122672</v>
      </c>
      <c r="P64" s="9">
        <v>122672</v>
      </c>
      <c r="Q64" s="9">
        <v>122672</v>
      </c>
      <c r="R64" s="9">
        <v>122672</v>
      </c>
      <c r="S64" s="9">
        <v>122672</v>
      </c>
      <c r="T64" s="9">
        <v>122672</v>
      </c>
      <c r="U64" s="9">
        <v>122672</v>
      </c>
      <c r="V64" s="9">
        <v>122672</v>
      </c>
      <c r="W64" s="9">
        <v>122672</v>
      </c>
      <c r="X64" s="9">
        <v>122672</v>
      </c>
      <c r="Y64" s="9">
        <v>122672</v>
      </c>
      <c r="Z64" s="9">
        <v>122672</v>
      </c>
      <c r="AA64" s="9">
        <v>122672</v>
      </c>
      <c r="AB64" s="9">
        <v>122672</v>
      </c>
      <c r="AC64" s="9">
        <v>122672</v>
      </c>
      <c r="AD64" s="9">
        <v>122672</v>
      </c>
      <c r="AE64" s="9">
        <v>122672</v>
      </c>
      <c r="AF64" s="9">
        <v>122672</v>
      </c>
      <c r="AG64" s="9">
        <v>122672</v>
      </c>
      <c r="AH64" s="9">
        <v>122672</v>
      </c>
      <c r="AI64" s="9">
        <v>122672</v>
      </c>
      <c r="AJ64" s="9">
        <v>122672</v>
      </c>
      <c r="AK64" s="9">
        <v>122672</v>
      </c>
      <c r="AL64" s="9">
        <v>122672</v>
      </c>
      <c r="AM64" s="9">
        <v>122672</v>
      </c>
      <c r="AN64" s="9">
        <v>122672</v>
      </c>
      <c r="AO64" s="9">
        <v>122672</v>
      </c>
      <c r="AP64" s="9">
        <v>122672</v>
      </c>
      <c r="AQ64" s="9">
        <v>122672</v>
      </c>
      <c r="AR64" s="9">
        <v>122672</v>
      </c>
      <c r="AS64" s="9">
        <v>122672</v>
      </c>
      <c r="AT64" s="9">
        <v>122672</v>
      </c>
      <c r="AU64" s="9">
        <v>122672</v>
      </c>
    </row>
    <row r="65" spans="1:47">
      <c r="A65" s="12" t="s">
        <v>33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-95</v>
      </c>
      <c r="AG65" s="9">
        <v>-1668</v>
      </c>
      <c r="AH65" s="9">
        <v>-2230</v>
      </c>
      <c r="AI65" s="9">
        <v>-2804</v>
      </c>
      <c r="AJ65" s="9">
        <v>-3585</v>
      </c>
      <c r="AK65" s="9">
        <v>-4387</v>
      </c>
      <c r="AL65" s="9">
        <v>-4387</v>
      </c>
      <c r="AM65" s="9">
        <v>-4387</v>
      </c>
      <c r="AN65" s="9">
        <v>-3135</v>
      </c>
      <c r="AO65" s="9">
        <v>-2600</v>
      </c>
      <c r="AP65" s="9">
        <v>-1909</v>
      </c>
      <c r="AQ65" s="9">
        <v>-1582</v>
      </c>
      <c r="AR65" s="9">
        <v>-1537</v>
      </c>
      <c r="AS65" s="9">
        <v>-1537</v>
      </c>
      <c r="AT65" s="9">
        <v>-1537</v>
      </c>
      <c r="AU65" s="9">
        <v>-1537</v>
      </c>
    </row>
    <row r="66" spans="1:47">
      <c r="A66" s="12" t="s">
        <v>34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</row>
    <row r="67" spans="1:47">
      <c r="A67" s="12" t="s">
        <v>35</v>
      </c>
      <c r="B67" s="9">
        <v>-186088</v>
      </c>
      <c r="C67" s="9">
        <v>-185134</v>
      </c>
      <c r="D67" s="9">
        <v>-208045</v>
      </c>
      <c r="E67" s="9">
        <v>-221529</v>
      </c>
      <c r="F67" s="9">
        <v>-234406</v>
      </c>
      <c r="G67" s="9">
        <v>-249354</v>
      </c>
      <c r="H67" s="9">
        <v>-302470</v>
      </c>
      <c r="I67" s="9">
        <v>-225545</v>
      </c>
      <c r="J67" s="9">
        <v>-270841</v>
      </c>
      <c r="K67" s="9">
        <v>-265363</v>
      </c>
      <c r="L67" s="9">
        <v>-260314</v>
      </c>
      <c r="M67" s="9">
        <v>-261812</v>
      </c>
      <c r="N67" s="9">
        <v>-244689</v>
      </c>
      <c r="O67" s="9">
        <v>-254934</v>
      </c>
      <c r="P67" s="9">
        <v>-238225</v>
      </c>
      <c r="Q67" s="9">
        <v>-238660</v>
      </c>
      <c r="R67" s="9">
        <v>-226221</v>
      </c>
      <c r="S67" s="9">
        <v>-270452</v>
      </c>
      <c r="T67" s="9">
        <v>-273623</v>
      </c>
      <c r="U67" s="9">
        <v>-289561</v>
      </c>
      <c r="V67" s="9">
        <v>-282029</v>
      </c>
      <c r="W67" s="9">
        <v>-283445</v>
      </c>
      <c r="X67" s="9">
        <v>-310679</v>
      </c>
      <c r="Y67" s="9">
        <v>-315767</v>
      </c>
      <c r="Z67" s="9">
        <v>-404280</v>
      </c>
      <c r="AA67" s="9">
        <v>-391136</v>
      </c>
      <c r="AB67" s="9">
        <v>-388813</v>
      </c>
      <c r="AC67" s="9">
        <v>-349507</v>
      </c>
      <c r="AD67" s="9">
        <v>-363841</v>
      </c>
      <c r="AE67" s="9">
        <v>-362906</v>
      </c>
      <c r="AF67" s="9">
        <v>-411579</v>
      </c>
      <c r="AG67" s="9">
        <v>-422227</v>
      </c>
      <c r="AH67" s="9">
        <v>-358381</v>
      </c>
      <c r="AI67" s="9">
        <v>-417389</v>
      </c>
      <c r="AJ67" s="9">
        <v>-451020</v>
      </c>
      <c r="AK67" s="9">
        <v>-400042</v>
      </c>
      <c r="AL67" s="9">
        <v>-386706</v>
      </c>
      <c r="AM67" s="9">
        <v>-375096</v>
      </c>
      <c r="AN67" s="9">
        <v>-408620</v>
      </c>
      <c r="AO67" s="9">
        <v>-383623</v>
      </c>
      <c r="AP67" s="9">
        <v>-414684</v>
      </c>
      <c r="AQ67" s="9">
        <v>-428885</v>
      </c>
      <c r="AR67" s="9">
        <v>-399541</v>
      </c>
      <c r="AS67" s="9">
        <v>-430823</v>
      </c>
      <c r="AT67" s="9">
        <v>-410063</v>
      </c>
      <c r="AU67" s="9">
        <v>-386671</v>
      </c>
    </row>
    <row r="68" spans="1:47" ht="27.75" customHeight="1">
      <c r="A68" s="10" t="s">
        <v>36</v>
      </c>
      <c r="B68" s="11">
        <v>1178836</v>
      </c>
      <c r="C68" s="11">
        <v>1193468</v>
      </c>
      <c r="D68" s="11">
        <v>1190168</v>
      </c>
      <c r="E68" s="11">
        <v>1198855</v>
      </c>
      <c r="F68" s="11">
        <v>1209978</v>
      </c>
      <c r="G68" s="11">
        <v>1192852</v>
      </c>
      <c r="H68" s="11">
        <v>1163347</v>
      </c>
      <c r="I68" s="11">
        <v>1188685</v>
      </c>
      <c r="J68" s="11">
        <v>1217204</v>
      </c>
      <c r="K68" s="11">
        <v>1235538</v>
      </c>
      <c r="L68" s="11">
        <v>1253592</v>
      </c>
      <c r="M68" s="11">
        <v>1268867</v>
      </c>
      <c r="N68" s="11">
        <v>1282447</v>
      </c>
      <c r="O68" s="11">
        <v>1281588</v>
      </c>
      <c r="P68" s="11">
        <v>1310155</v>
      </c>
      <c r="Q68" s="11">
        <v>1324488</v>
      </c>
      <c r="R68" s="11">
        <v>1330524</v>
      </c>
      <c r="S68" s="11">
        <v>1298167</v>
      </c>
      <c r="T68" s="11">
        <v>1302332</v>
      </c>
      <c r="U68" s="11">
        <v>1308420</v>
      </c>
      <c r="V68" s="11">
        <v>1317569</v>
      </c>
      <c r="W68" s="11">
        <v>1332604</v>
      </c>
      <c r="X68" s="11">
        <v>1322053</v>
      </c>
      <c r="Y68" s="11">
        <v>1326456</v>
      </c>
      <c r="Z68" s="11">
        <v>1226778</v>
      </c>
      <c r="AA68" s="11">
        <v>1246041</v>
      </c>
      <c r="AB68" s="11">
        <v>1262412</v>
      </c>
      <c r="AC68" s="11">
        <v>1325415</v>
      </c>
      <c r="AD68" s="11">
        <v>1319376</v>
      </c>
      <c r="AE68" s="11">
        <v>1349412</v>
      </c>
      <c r="AF68" s="11">
        <v>1331272</v>
      </c>
      <c r="AG68" s="11">
        <v>1322953</v>
      </c>
      <c r="AH68" s="11">
        <v>1398753</v>
      </c>
      <c r="AI68" s="11">
        <v>1386818</v>
      </c>
      <c r="AJ68" s="11">
        <v>1386263</v>
      </c>
      <c r="AK68" s="11">
        <v>1468336</v>
      </c>
      <c r="AL68" s="11">
        <v>1477048</v>
      </c>
      <c r="AM68" s="11">
        <v>1511347</v>
      </c>
      <c r="AN68" s="11">
        <v>1502839</v>
      </c>
      <c r="AO68" s="11">
        <v>1525277</v>
      </c>
      <c r="AP68" s="11">
        <v>1489135</v>
      </c>
      <c r="AQ68" s="11">
        <v>1462733</v>
      </c>
      <c r="AR68" s="11">
        <v>1505533</v>
      </c>
      <c r="AS68" s="11">
        <v>1492724</v>
      </c>
      <c r="AT68" s="11">
        <v>1510477</v>
      </c>
      <c r="AU68" s="11">
        <v>1514581</v>
      </c>
    </row>
    <row r="69" spans="1:47">
      <c r="A69" s="12" t="s">
        <v>37</v>
      </c>
      <c r="B69" s="9">
        <v>430149</v>
      </c>
      <c r="C69" s="9">
        <v>423614</v>
      </c>
      <c r="D69" s="9">
        <v>397958</v>
      </c>
      <c r="E69" s="9">
        <v>403634</v>
      </c>
      <c r="F69" s="9">
        <v>407687</v>
      </c>
      <c r="G69" s="9">
        <v>392698</v>
      </c>
      <c r="H69" s="9">
        <v>370840</v>
      </c>
      <c r="I69" s="9">
        <v>385061</v>
      </c>
      <c r="J69" s="9">
        <v>410251</v>
      </c>
      <c r="K69" s="9">
        <v>399499</v>
      </c>
      <c r="L69" s="9">
        <v>408653</v>
      </c>
      <c r="M69" s="9">
        <v>411475</v>
      </c>
      <c r="N69" s="9">
        <v>423082</v>
      </c>
      <c r="O69" s="9">
        <v>414504</v>
      </c>
      <c r="P69" s="9">
        <v>429791</v>
      </c>
      <c r="Q69" s="9">
        <v>435980</v>
      </c>
      <c r="R69" s="9">
        <v>438727</v>
      </c>
      <c r="S69" s="9">
        <v>417947</v>
      </c>
      <c r="T69" s="9">
        <v>421411</v>
      </c>
      <c r="U69" s="9">
        <v>411319</v>
      </c>
      <c r="V69" s="9">
        <v>420177</v>
      </c>
      <c r="W69" s="9">
        <v>421856</v>
      </c>
      <c r="X69" s="9">
        <v>415413</v>
      </c>
      <c r="Y69" s="9">
        <v>412297</v>
      </c>
      <c r="Z69" s="9">
        <v>388501</v>
      </c>
      <c r="AA69" s="9">
        <v>418217</v>
      </c>
      <c r="AB69" s="9">
        <v>431652</v>
      </c>
      <c r="AC69" s="9">
        <v>461601</v>
      </c>
      <c r="AD69" s="9">
        <v>462828</v>
      </c>
      <c r="AE69" s="9">
        <v>468942</v>
      </c>
      <c r="AF69" s="9">
        <v>457871</v>
      </c>
      <c r="AG69" s="9">
        <v>455695</v>
      </c>
      <c r="AH69" s="9">
        <v>494120</v>
      </c>
      <c r="AI69" s="9">
        <v>471890</v>
      </c>
      <c r="AJ69" s="9">
        <v>470572</v>
      </c>
      <c r="AK69" s="9">
        <v>508169</v>
      </c>
      <c r="AL69" s="9">
        <v>532366</v>
      </c>
      <c r="AM69" s="9">
        <v>530283</v>
      </c>
      <c r="AN69" s="9">
        <v>579371</v>
      </c>
      <c r="AO69" s="9">
        <v>588016</v>
      </c>
      <c r="AP69" s="9">
        <v>579005</v>
      </c>
      <c r="AQ69" s="9">
        <v>576468</v>
      </c>
      <c r="AR69" s="9">
        <v>591693</v>
      </c>
      <c r="AS69" s="9">
        <v>568297</v>
      </c>
      <c r="AT69" s="9">
        <v>582348</v>
      </c>
      <c r="AU69" s="9">
        <v>598474</v>
      </c>
    </row>
    <row r="70" spans="1:47">
      <c r="A70" s="22" t="s">
        <v>38</v>
      </c>
      <c r="B70" s="16">
        <v>1608985</v>
      </c>
      <c r="C70" s="16">
        <v>1617082</v>
      </c>
      <c r="D70" s="16">
        <v>1588126</v>
      </c>
      <c r="E70" s="16">
        <v>1602489</v>
      </c>
      <c r="F70" s="16">
        <v>1617665</v>
      </c>
      <c r="G70" s="16">
        <v>1585550</v>
      </c>
      <c r="H70" s="16">
        <v>1534187</v>
      </c>
      <c r="I70" s="16">
        <v>1573746</v>
      </c>
      <c r="J70" s="16">
        <v>1627455</v>
      </c>
      <c r="K70" s="16">
        <v>1635037</v>
      </c>
      <c r="L70" s="16">
        <v>1662245</v>
      </c>
      <c r="M70" s="16">
        <v>1680342</v>
      </c>
      <c r="N70" s="16">
        <v>1705529</v>
      </c>
      <c r="O70" s="16">
        <v>1696092</v>
      </c>
      <c r="P70" s="16">
        <v>1739946</v>
      </c>
      <c r="Q70" s="16">
        <v>1760468</v>
      </c>
      <c r="R70" s="16">
        <v>1769251</v>
      </c>
      <c r="S70" s="16">
        <v>1716114</v>
      </c>
      <c r="T70" s="16">
        <v>1723743</v>
      </c>
      <c r="U70" s="16">
        <v>1719739</v>
      </c>
      <c r="V70" s="16">
        <v>1737746</v>
      </c>
      <c r="W70" s="16">
        <v>1754460</v>
      </c>
      <c r="X70" s="16">
        <v>1737466</v>
      </c>
      <c r="Y70" s="16">
        <v>1738753</v>
      </c>
      <c r="Z70" s="16">
        <v>1615279</v>
      </c>
      <c r="AA70" s="16">
        <v>1664258</v>
      </c>
      <c r="AB70" s="16">
        <v>1694064</v>
      </c>
      <c r="AC70" s="16">
        <v>1787016</v>
      </c>
      <c r="AD70" s="16">
        <v>1782204</v>
      </c>
      <c r="AE70" s="16">
        <v>1818354</v>
      </c>
      <c r="AF70" s="16">
        <v>1789143</v>
      </c>
      <c r="AG70" s="16">
        <v>1778648</v>
      </c>
      <c r="AH70" s="16">
        <v>1892873</v>
      </c>
      <c r="AI70" s="16">
        <v>1858708</v>
      </c>
      <c r="AJ70" s="16">
        <v>1856835</v>
      </c>
      <c r="AK70" s="16">
        <v>1976505</v>
      </c>
      <c r="AL70" s="16">
        <v>2009414</v>
      </c>
      <c r="AM70" s="16">
        <v>2041630</v>
      </c>
      <c r="AN70" s="16">
        <v>2082210</v>
      </c>
      <c r="AO70" s="16">
        <v>2113293</v>
      </c>
      <c r="AP70" s="16">
        <v>2068140</v>
      </c>
      <c r="AQ70" s="16">
        <v>2039201</v>
      </c>
      <c r="AR70" s="16">
        <v>2097226</v>
      </c>
      <c r="AS70" s="16">
        <v>2061021</v>
      </c>
      <c r="AT70" s="16">
        <v>2092825</v>
      </c>
      <c r="AU70" s="16">
        <v>2113055</v>
      </c>
    </row>
    <row r="71" spans="1:47">
      <c r="A71" s="22" t="s">
        <v>39</v>
      </c>
      <c r="B71" s="16">
        <v>3625568</v>
      </c>
      <c r="C71" s="16">
        <v>3588378</v>
      </c>
      <c r="D71" s="16">
        <v>3492106</v>
      </c>
      <c r="E71" s="16">
        <v>3428802</v>
      </c>
      <c r="F71" s="16">
        <v>3403048</v>
      </c>
      <c r="G71" s="16">
        <v>3578482</v>
      </c>
      <c r="H71" s="16">
        <v>3438488</v>
      </c>
      <c r="I71" s="16">
        <v>3475023</v>
      </c>
      <c r="J71" s="16">
        <v>3566957</v>
      </c>
      <c r="K71" s="16">
        <v>3532128</v>
      </c>
      <c r="L71" s="16">
        <v>3565422</v>
      </c>
      <c r="M71" s="16">
        <v>3545973</v>
      </c>
      <c r="N71" s="16">
        <v>3584584</v>
      </c>
      <c r="O71" s="16">
        <v>3570892</v>
      </c>
      <c r="P71" s="16">
        <v>3614631</v>
      </c>
      <c r="Q71" s="16">
        <v>3635093</v>
      </c>
      <c r="R71" s="16">
        <v>3664343</v>
      </c>
      <c r="S71" s="16">
        <v>3565881</v>
      </c>
      <c r="T71" s="16">
        <v>3642017</v>
      </c>
      <c r="U71" s="16">
        <v>3678156</v>
      </c>
      <c r="V71" s="16">
        <v>3788215</v>
      </c>
      <c r="W71" s="16">
        <v>3829169</v>
      </c>
      <c r="X71" s="16">
        <v>3791330</v>
      </c>
      <c r="Y71" s="16">
        <v>3811051</v>
      </c>
      <c r="Z71" s="16">
        <v>3642243</v>
      </c>
      <c r="AA71" s="16">
        <v>3761087</v>
      </c>
      <c r="AB71" s="16">
        <v>3808265</v>
      </c>
      <c r="AC71" s="16">
        <v>3932723</v>
      </c>
      <c r="AD71" s="16">
        <v>3964162</v>
      </c>
      <c r="AE71" s="16">
        <v>4057869</v>
      </c>
      <c r="AF71" s="16">
        <v>3990421</v>
      </c>
      <c r="AG71" s="16">
        <v>3957583</v>
      </c>
      <c r="AH71" s="16">
        <v>4273347</v>
      </c>
      <c r="AI71" s="16">
        <v>4232117</v>
      </c>
      <c r="AJ71" s="16">
        <v>4271636</v>
      </c>
      <c r="AK71" s="16">
        <v>4584303</v>
      </c>
      <c r="AL71" s="16">
        <v>4795698</v>
      </c>
      <c r="AM71" s="16">
        <v>4804739</v>
      </c>
      <c r="AN71" s="16">
        <v>4882815</v>
      </c>
      <c r="AO71" s="16">
        <v>4994485</v>
      </c>
      <c r="AP71" s="16">
        <v>4762874</v>
      </c>
      <c r="AQ71" s="16">
        <v>4723133</v>
      </c>
      <c r="AR71" s="16">
        <v>4875765</v>
      </c>
      <c r="AS71" s="16">
        <v>4763447</v>
      </c>
      <c r="AT71" s="16">
        <v>4931092</v>
      </c>
      <c r="AU71" s="16">
        <v>4913980</v>
      </c>
    </row>
    <row r="72" spans="1:47">
      <c r="AB72" s="137"/>
    </row>
    <row r="73" spans="1:47">
      <c r="AB73" s="138"/>
    </row>
    <row r="74" spans="1:47">
      <c r="AB74" s="17"/>
    </row>
  </sheetData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W60"/>
  <sheetViews>
    <sheetView zoomScale="95" zoomScaleNormal="80" workbookViewId="0">
      <pane xSplit="2" ySplit="1" topLeftCell="AP17" activePane="bottomRight" state="frozen"/>
      <selection pane="topRight" activeCell="C1" sqref="C1"/>
      <selection pane="bottomLeft" activeCell="A2" sqref="A2"/>
      <selection pane="bottomRight" activeCell="AV42" sqref="AV42:AW42"/>
    </sheetView>
  </sheetViews>
  <sheetFormatPr baseColWidth="10" defaultColWidth="11.453125" defaultRowHeight="12.5" outlineLevelRow="1" outlineLevelCol="1"/>
  <cols>
    <col min="1" max="1" width="5.54296875" style="25" customWidth="1"/>
    <col min="2" max="2" width="35.7265625" style="25" bestFit="1" customWidth="1"/>
    <col min="3" max="3" width="1.7265625" style="24" customWidth="1"/>
    <col min="4" max="11" width="10.7265625" style="25" customWidth="1" outlineLevel="1"/>
    <col min="12" max="15" width="11.453125" style="25" customWidth="1" outlineLevel="1"/>
    <col min="16" max="16384" width="11.453125" style="25"/>
  </cols>
  <sheetData>
    <row r="2" spans="2:49" ht="15" customHeight="1">
      <c r="B2" s="23" t="s">
        <v>194</v>
      </c>
    </row>
    <row r="3" spans="2:49" ht="15" customHeight="1">
      <c r="B3" s="23" t="s">
        <v>362</v>
      </c>
    </row>
    <row r="4" spans="2:49" ht="15" customHeight="1">
      <c r="B4" s="23" t="s">
        <v>354</v>
      </c>
      <c r="E4" s="26"/>
    </row>
    <row r="5" spans="2:49" ht="10" customHeight="1">
      <c r="D5" s="26"/>
      <c r="E5" s="26"/>
      <c r="F5" s="26"/>
      <c r="G5" s="26"/>
    </row>
    <row r="6" spans="2:49" ht="15" customHeight="1">
      <c r="B6" s="27"/>
      <c r="C6" s="28"/>
      <c r="D6" s="29" t="s">
        <v>123</v>
      </c>
      <c r="E6" s="29" t="s">
        <v>124</v>
      </c>
      <c r="F6" s="29" t="s">
        <v>125</v>
      </c>
      <c r="G6" s="29" t="s">
        <v>126</v>
      </c>
      <c r="H6" s="29" t="s">
        <v>127</v>
      </c>
      <c r="I6" s="29" t="s">
        <v>128</v>
      </c>
      <c r="J6" s="29" t="s">
        <v>129</v>
      </c>
      <c r="K6" s="29" t="s">
        <v>130</v>
      </c>
      <c r="L6" s="29" t="s">
        <v>131</v>
      </c>
      <c r="M6" s="29" t="s">
        <v>132</v>
      </c>
      <c r="N6" s="29" t="s">
        <v>133</v>
      </c>
      <c r="O6" s="29" t="s">
        <v>134</v>
      </c>
      <c r="P6" s="29" t="s">
        <v>135</v>
      </c>
      <c r="Q6" s="29" t="s">
        <v>136</v>
      </c>
      <c r="R6" s="29" t="s">
        <v>137</v>
      </c>
      <c r="S6" s="29" t="s">
        <v>138</v>
      </c>
      <c r="T6" s="29" t="s">
        <v>139</v>
      </c>
      <c r="U6" s="29" t="s">
        <v>140</v>
      </c>
      <c r="V6" s="29" t="s">
        <v>141</v>
      </c>
      <c r="W6" s="29" t="s">
        <v>142</v>
      </c>
      <c r="X6" s="29" t="s">
        <v>143</v>
      </c>
      <c r="Y6" s="29" t="s">
        <v>144</v>
      </c>
      <c r="Z6" s="29" t="s">
        <v>145</v>
      </c>
      <c r="AA6" s="29" t="s">
        <v>146</v>
      </c>
      <c r="AB6" s="29" t="s">
        <v>147</v>
      </c>
      <c r="AC6" s="29" t="s">
        <v>148</v>
      </c>
      <c r="AD6" s="29" t="s">
        <v>149</v>
      </c>
      <c r="AE6" s="29" t="s">
        <v>150</v>
      </c>
      <c r="AF6" s="29" t="s">
        <v>151</v>
      </c>
      <c r="AG6" s="29" t="s">
        <v>152</v>
      </c>
      <c r="AH6" s="29" t="s">
        <v>153</v>
      </c>
      <c r="AI6" s="29" t="s">
        <v>154</v>
      </c>
      <c r="AJ6" s="29" t="s">
        <v>155</v>
      </c>
      <c r="AK6" s="29" t="s">
        <v>156</v>
      </c>
      <c r="AL6" s="29" t="s">
        <v>157</v>
      </c>
      <c r="AM6" s="29" t="s">
        <v>158</v>
      </c>
      <c r="AN6" s="29" t="s">
        <v>159</v>
      </c>
      <c r="AO6" s="29" t="s">
        <v>160</v>
      </c>
      <c r="AP6" s="29" t="s">
        <v>161</v>
      </c>
      <c r="AQ6" s="29" t="s">
        <v>162</v>
      </c>
      <c r="AR6" s="29" t="s">
        <v>163</v>
      </c>
      <c r="AS6" s="29" t="s">
        <v>164</v>
      </c>
      <c r="AT6" s="29" t="s">
        <v>165</v>
      </c>
      <c r="AU6" s="29" t="s">
        <v>166</v>
      </c>
      <c r="AV6" s="29" t="s">
        <v>364</v>
      </c>
      <c r="AW6" s="29" t="s">
        <v>372</v>
      </c>
    </row>
    <row r="7" spans="2:49" ht="5.15" customHeight="1">
      <c r="B7" s="30"/>
      <c r="C7" s="31"/>
      <c r="D7" s="32"/>
      <c r="E7" s="32"/>
      <c r="F7" s="32"/>
      <c r="G7" s="32"/>
      <c r="H7" s="32"/>
      <c r="I7" s="32"/>
      <c r="J7" s="32"/>
      <c r="K7" s="32"/>
    </row>
    <row r="8" spans="2:49" ht="15" customHeight="1">
      <c r="B8" s="33" t="s">
        <v>197</v>
      </c>
      <c r="C8" s="34"/>
      <c r="D8" s="35">
        <v>650300</v>
      </c>
      <c r="E8" s="35">
        <v>653875</v>
      </c>
      <c r="F8" s="35">
        <v>609229</v>
      </c>
      <c r="G8" s="35">
        <v>601933</v>
      </c>
      <c r="H8" s="35">
        <v>554194</v>
      </c>
      <c r="I8" s="35">
        <v>629427</v>
      </c>
      <c r="J8" s="35">
        <v>612126</v>
      </c>
      <c r="K8" s="35">
        <v>633463</v>
      </c>
      <c r="L8" s="35">
        <v>576750</v>
      </c>
      <c r="M8" s="36">
        <v>527765</v>
      </c>
      <c r="N8" s="36">
        <v>552887</v>
      </c>
      <c r="O8" s="35">
        <v>555706</v>
      </c>
      <c r="P8" s="35">
        <v>529987</v>
      </c>
      <c r="Q8" s="36">
        <v>549904</v>
      </c>
      <c r="R8" s="36">
        <v>569838</v>
      </c>
      <c r="S8" s="35">
        <v>569821</v>
      </c>
      <c r="T8" s="35">
        <v>581338</v>
      </c>
      <c r="U8" s="36">
        <v>556452</v>
      </c>
      <c r="V8" s="36">
        <v>551280</v>
      </c>
      <c r="W8" s="36">
        <v>656297</v>
      </c>
      <c r="X8" s="35">
        <v>571999</v>
      </c>
      <c r="Y8" s="36">
        <v>601169</v>
      </c>
      <c r="Z8" s="36">
        <v>575624</v>
      </c>
      <c r="AA8" s="36">
        <v>598786</v>
      </c>
      <c r="AB8" s="35">
        <v>514289</v>
      </c>
      <c r="AC8" s="36">
        <v>475409</v>
      </c>
      <c r="AD8" s="36">
        <v>575747</v>
      </c>
      <c r="AE8" s="36">
        <v>681003</v>
      </c>
      <c r="AF8" s="35">
        <v>634107</v>
      </c>
      <c r="AG8" s="36">
        <v>773274</v>
      </c>
      <c r="AH8" s="36">
        <v>823568</v>
      </c>
      <c r="AI8" s="36">
        <v>875536</v>
      </c>
      <c r="AJ8" s="35">
        <v>877967</v>
      </c>
      <c r="AK8" s="36">
        <v>1025408</v>
      </c>
      <c r="AL8" s="36">
        <v>1012968</v>
      </c>
      <c r="AM8" s="36">
        <v>1044082</v>
      </c>
      <c r="AN8" s="35">
        <v>978973</v>
      </c>
      <c r="AO8" s="36">
        <v>983507</v>
      </c>
      <c r="AP8" s="36">
        <v>1028345</v>
      </c>
      <c r="AQ8" s="36">
        <v>1031484</v>
      </c>
      <c r="AR8" s="35">
        <v>947047</v>
      </c>
      <c r="AS8" s="35">
        <v>942507</v>
      </c>
      <c r="AT8" s="35">
        <v>952709</v>
      </c>
      <c r="AU8" s="35">
        <v>943791</v>
      </c>
      <c r="AV8" s="35">
        <v>995248</v>
      </c>
      <c r="AW8" s="36">
        <v>1014856</v>
      </c>
    </row>
    <row r="9" spans="2:49" ht="15" customHeight="1" outlineLevel="1">
      <c r="B9" s="37" t="s">
        <v>198</v>
      </c>
      <c r="C9" s="38"/>
      <c r="D9" s="39">
        <v>646159</v>
      </c>
      <c r="E9" s="39">
        <v>650140</v>
      </c>
      <c r="F9" s="39">
        <v>607701</v>
      </c>
      <c r="G9" s="39">
        <v>595612</v>
      </c>
      <c r="H9" s="39">
        <v>550438</v>
      </c>
      <c r="I9" s="39">
        <v>625908</v>
      </c>
      <c r="J9" s="39">
        <v>608396</v>
      </c>
      <c r="K9" s="39">
        <v>629780</v>
      </c>
      <c r="L9" s="39">
        <v>570388</v>
      </c>
      <c r="M9" s="40">
        <v>520592</v>
      </c>
      <c r="N9" s="40">
        <v>549130</v>
      </c>
      <c r="O9" s="39">
        <v>551808</v>
      </c>
      <c r="P9" s="39">
        <v>525664</v>
      </c>
      <c r="Q9" s="40">
        <v>542041</v>
      </c>
      <c r="R9" s="40">
        <v>567864</v>
      </c>
      <c r="S9" s="39">
        <v>569049</v>
      </c>
      <c r="T9" s="39">
        <v>578114</v>
      </c>
      <c r="U9" s="40">
        <v>552919</v>
      </c>
      <c r="V9" s="40">
        <v>547376</v>
      </c>
      <c r="W9" s="40">
        <v>653710</v>
      </c>
      <c r="X9" s="39">
        <v>568508</v>
      </c>
      <c r="Y9" s="40">
        <v>597751</v>
      </c>
      <c r="Z9" s="40">
        <v>572843</v>
      </c>
      <c r="AA9" s="40">
        <v>595320</v>
      </c>
      <c r="AB9" s="39">
        <v>512954</v>
      </c>
      <c r="AC9" s="40">
        <v>472323</v>
      </c>
      <c r="AD9" s="40">
        <v>573664</v>
      </c>
      <c r="AE9" s="40">
        <v>679097</v>
      </c>
      <c r="AF9" s="39">
        <v>632645</v>
      </c>
      <c r="AG9" s="40">
        <v>770883</v>
      </c>
      <c r="AH9" s="40">
        <v>822451</v>
      </c>
      <c r="AI9" s="40">
        <v>870910</v>
      </c>
      <c r="AJ9" s="39">
        <v>875135</v>
      </c>
      <c r="AK9" s="40">
        <v>1020536</v>
      </c>
      <c r="AL9" s="40">
        <v>1010343</v>
      </c>
      <c r="AM9" s="40">
        <v>1037422</v>
      </c>
      <c r="AN9" s="39">
        <v>974160</v>
      </c>
      <c r="AO9" s="40">
        <v>980277</v>
      </c>
      <c r="AP9" s="40">
        <v>1026484</v>
      </c>
      <c r="AQ9" s="40">
        <v>1025302</v>
      </c>
      <c r="AR9" s="39">
        <v>946200</v>
      </c>
      <c r="AS9" s="39">
        <v>940516</v>
      </c>
      <c r="AT9" s="39">
        <v>951361</v>
      </c>
      <c r="AU9" s="39">
        <v>942588</v>
      </c>
      <c r="AV9" s="39">
        <v>994604</v>
      </c>
      <c r="AW9" s="40">
        <v>1013642</v>
      </c>
    </row>
    <row r="10" spans="2:49" ht="15" customHeight="1" outlineLevel="1">
      <c r="B10" s="37" t="s">
        <v>199</v>
      </c>
      <c r="C10" s="38"/>
      <c r="D10" s="39">
        <v>4141</v>
      </c>
      <c r="E10" s="39">
        <v>3735</v>
      </c>
      <c r="F10" s="39">
        <v>1528</v>
      </c>
      <c r="G10" s="39">
        <v>6321</v>
      </c>
      <c r="H10" s="39">
        <v>3756</v>
      </c>
      <c r="I10" s="39">
        <v>3519</v>
      </c>
      <c r="J10" s="39">
        <v>3730</v>
      </c>
      <c r="K10" s="39">
        <v>3683</v>
      </c>
      <c r="L10" s="39">
        <v>6362</v>
      </c>
      <c r="M10" s="40">
        <v>7173</v>
      </c>
      <c r="N10" s="40">
        <v>3757</v>
      </c>
      <c r="O10" s="39">
        <v>3898</v>
      </c>
      <c r="P10" s="39">
        <v>4323</v>
      </c>
      <c r="Q10" s="40">
        <v>7863</v>
      </c>
      <c r="R10" s="40">
        <v>1974</v>
      </c>
      <c r="S10" s="39">
        <v>772</v>
      </c>
      <c r="T10" s="39">
        <v>3224</v>
      </c>
      <c r="U10" s="40">
        <v>3533</v>
      </c>
      <c r="V10" s="40">
        <v>3904</v>
      </c>
      <c r="W10" s="40">
        <v>2587</v>
      </c>
      <c r="X10" s="39">
        <v>3491</v>
      </c>
      <c r="Y10" s="40">
        <v>3418</v>
      </c>
      <c r="Z10" s="40">
        <v>2781</v>
      </c>
      <c r="AA10" s="40">
        <v>3466</v>
      </c>
      <c r="AB10" s="39">
        <v>1335</v>
      </c>
      <c r="AC10" s="40">
        <v>3086</v>
      </c>
      <c r="AD10" s="40">
        <v>2083</v>
      </c>
      <c r="AE10" s="40">
        <v>1906</v>
      </c>
      <c r="AF10" s="39">
        <v>1462</v>
      </c>
      <c r="AG10" s="40">
        <v>2391</v>
      </c>
      <c r="AH10" s="40">
        <v>1117</v>
      </c>
      <c r="AI10" s="40">
        <v>4626</v>
      </c>
      <c r="AJ10" s="39">
        <v>2832</v>
      </c>
      <c r="AK10" s="40">
        <v>4872</v>
      </c>
      <c r="AL10" s="40">
        <v>2625</v>
      </c>
      <c r="AM10" s="40">
        <v>6660</v>
      </c>
      <c r="AN10" s="39">
        <v>4813</v>
      </c>
      <c r="AO10" s="40">
        <v>3230</v>
      </c>
      <c r="AP10" s="40">
        <v>1861</v>
      </c>
      <c r="AQ10" s="40">
        <v>6182</v>
      </c>
      <c r="AR10" s="39">
        <v>847</v>
      </c>
      <c r="AS10" s="39">
        <v>1991</v>
      </c>
      <c r="AT10" s="39">
        <v>1348</v>
      </c>
      <c r="AU10" s="39">
        <v>1203</v>
      </c>
      <c r="AV10" s="39">
        <v>644</v>
      </c>
      <c r="AW10" s="40">
        <v>1214</v>
      </c>
    </row>
    <row r="11" spans="2:49" ht="15" customHeight="1">
      <c r="B11" s="33" t="s">
        <v>200</v>
      </c>
      <c r="C11" s="34"/>
      <c r="D11" s="35">
        <v>-502315</v>
      </c>
      <c r="E11" s="35">
        <v>-503917</v>
      </c>
      <c r="F11" s="35">
        <v>-479001</v>
      </c>
      <c r="G11" s="35">
        <v>-466984</v>
      </c>
      <c r="H11" s="35">
        <v>-418808</v>
      </c>
      <c r="I11" s="35">
        <v>-484246</v>
      </c>
      <c r="J11" s="35">
        <v>-460362</v>
      </c>
      <c r="K11" s="35">
        <v>-489224</v>
      </c>
      <c r="L11" s="35">
        <v>-441691</v>
      </c>
      <c r="M11" s="36">
        <v>-400366</v>
      </c>
      <c r="N11" s="36">
        <v>-436892</v>
      </c>
      <c r="O11" s="35">
        <v>-427658</v>
      </c>
      <c r="P11" s="35">
        <v>-412314</v>
      </c>
      <c r="Q11" s="36">
        <v>-434232</v>
      </c>
      <c r="R11" s="36">
        <v>-440577</v>
      </c>
      <c r="S11" s="35">
        <v>-435175</v>
      </c>
      <c r="T11" s="35">
        <v>-454534</v>
      </c>
      <c r="U11" s="36">
        <v>-423734</v>
      </c>
      <c r="V11" s="36">
        <v>-424284</v>
      </c>
      <c r="W11" s="36">
        <v>-497495</v>
      </c>
      <c r="X11" s="35">
        <v>-434110</v>
      </c>
      <c r="Y11" s="36">
        <v>-460529</v>
      </c>
      <c r="Z11" s="36">
        <v>-441252</v>
      </c>
      <c r="AA11" s="36">
        <v>-473186</v>
      </c>
      <c r="AB11" s="35">
        <v>-402279</v>
      </c>
      <c r="AC11" s="36">
        <v>-364718</v>
      </c>
      <c r="AD11" s="36">
        <v>-456448</v>
      </c>
      <c r="AE11" s="36">
        <v>-523270</v>
      </c>
      <c r="AF11" s="35">
        <v>-489688</v>
      </c>
      <c r="AG11" s="36">
        <v>-614934</v>
      </c>
      <c r="AH11" s="36">
        <v>-663537</v>
      </c>
      <c r="AI11" s="36">
        <v>-710678</v>
      </c>
      <c r="AJ11" s="35">
        <v>-693889</v>
      </c>
      <c r="AK11" s="36">
        <v>-802573</v>
      </c>
      <c r="AL11" s="36">
        <v>-829273</v>
      </c>
      <c r="AM11" s="36">
        <v>-820004</v>
      </c>
      <c r="AN11" s="35">
        <v>-766864</v>
      </c>
      <c r="AO11" s="36">
        <v>-765828</v>
      </c>
      <c r="AP11" s="36">
        <v>-798623</v>
      </c>
      <c r="AQ11" s="36">
        <v>-885375</v>
      </c>
      <c r="AR11" s="35">
        <v>-755424</v>
      </c>
      <c r="AS11" s="35">
        <v>-752665</v>
      </c>
      <c r="AT11" s="35">
        <v>-765700</v>
      </c>
      <c r="AU11" s="35">
        <v>-782616</v>
      </c>
      <c r="AV11" s="35">
        <v>-810013</v>
      </c>
      <c r="AW11" s="36">
        <v>-815897</v>
      </c>
    </row>
    <row r="12" spans="2:49" ht="15" customHeight="1" outlineLevel="1">
      <c r="B12" s="37" t="s">
        <v>201</v>
      </c>
      <c r="C12" s="38"/>
      <c r="D12" s="39">
        <v>-502315</v>
      </c>
      <c r="E12" s="39">
        <v>-503917</v>
      </c>
      <c r="F12" s="39">
        <v>-479001</v>
      </c>
      <c r="G12" s="39">
        <v>-466984</v>
      </c>
      <c r="H12" s="39">
        <v>-418808</v>
      </c>
      <c r="I12" s="39">
        <v>-484246</v>
      </c>
      <c r="J12" s="39">
        <v>-460362</v>
      </c>
      <c r="K12" s="39">
        <v>-489224</v>
      </c>
      <c r="L12" s="39">
        <v>-441691</v>
      </c>
      <c r="M12" s="39">
        <v>-400366</v>
      </c>
      <c r="N12" s="39">
        <v>-436892</v>
      </c>
      <c r="O12" s="39">
        <v>-427658</v>
      </c>
      <c r="P12" s="39">
        <v>-412314</v>
      </c>
      <c r="Q12" s="39">
        <v>-434232</v>
      </c>
      <c r="R12" s="39">
        <v>-440577</v>
      </c>
      <c r="S12" s="39">
        <v>-435175</v>
      </c>
      <c r="T12" s="39">
        <v>-454534</v>
      </c>
      <c r="U12" s="39">
        <v>-423734</v>
      </c>
      <c r="V12" s="39">
        <v>-424284</v>
      </c>
      <c r="W12" s="39">
        <v>-497495</v>
      </c>
      <c r="X12" s="39">
        <v>-434110</v>
      </c>
      <c r="Y12" s="39">
        <v>-460529</v>
      </c>
      <c r="Z12" s="39">
        <v>-441252</v>
      </c>
      <c r="AA12" s="39">
        <v>-473186</v>
      </c>
      <c r="AB12" s="39">
        <v>-402279</v>
      </c>
      <c r="AC12" s="39">
        <v>-364718</v>
      </c>
      <c r="AD12" s="39">
        <v>-456448</v>
      </c>
      <c r="AE12" s="39">
        <v>-523270</v>
      </c>
      <c r="AF12" s="39">
        <v>-489688</v>
      </c>
      <c r="AG12" s="39">
        <v>-614934</v>
      </c>
      <c r="AH12" s="39">
        <v>-663537</v>
      </c>
      <c r="AI12" s="39">
        <v>-710678</v>
      </c>
      <c r="AJ12" s="39">
        <v>-693889</v>
      </c>
      <c r="AK12" s="39">
        <v>-802573</v>
      </c>
      <c r="AL12" s="39">
        <v>-829273</v>
      </c>
      <c r="AM12" s="39">
        <v>-820004</v>
      </c>
      <c r="AN12" s="39">
        <v>-766864</v>
      </c>
      <c r="AO12" s="39">
        <v>-765828</v>
      </c>
      <c r="AP12" s="39">
        <v>-798623</v>
      </c>
      <c r="AQ12" s="39">
        <v>-885375</v>
      </c>
      <c r="AR12" s="39">
        <v>-755424</v>
      </c>
      <c r="AS12" s="39">
        <v>-752665</v>
      </c>
      <c r="AT12" s="39">
        <v>-765700</v>
      </c>
      <c r="AU12" s="39">
        <v>-782616</v>
      </c>
      <c r="AV12" s="39">
        <v>-810013</v>
      </c>
      <c r="AW12" s="39">
        <v>-815897</v>
      </c>
    </row>
    <row r="13" spans="2:49" ht="15" customHeight="1">
      <c r="B13" s="41" t="s">
        <v>202</v>
      </c>
      <c r="C13" s="42"/>
      <c r="D13" s="43">
        <v>147985</v>
      </c>
      <c r="E13" s="43">
        <v>149958</v>
      </c>
      <c r="F13" s="43">
        <v>130228</v>
      </c>
      <c r="G13" s="43">
        <v>134949</v>
      </c>
      <c r="H13" s="43">
        <v>135386</v>
      </c>
      <c r="I13" s="43">
        <v>145181</v>
      </c>
      <c r="J13" s="43">
        <v>151764</v>
      </c>
      <c r="K13" s="43">
        <v>144239</v>
      </c>
      <c r="L13" s="43">
        <v>135059</v>
      </c>
      <c r="M13" s="43">
        <v>127399</v>
      </c>
      <c r="N13" s="43">
        <v>115995</v>
      </c>
      <c r="O13" s="43">
        <v>128048</v>
      </c>
      <c r="P13" s="43">
        <v>117673</v>
      </c>
      <c r="Q13" s="43">
        <v>115672</v>
      </c>
      <c r="R13" s="43">
        <v>129261</v>
      </c>
      <c r="S13" s="43">
        <v>134646</v>
      </c>
      <c r="T13" s="43">
        <v>126804</v>
      </c>
      <c r="U13" s="43">
        <v>132718</v>
      </c>
      <c r="V13" s="43">
        <v>126996</v>
      </c>
      <c r="W13" s="43">
        <v>158802</v>
      </c>
      <c r="X13" s="43">
        <v>137889</v>
      </c>
      <c r="Y13" s="43">
        <v>140640</v>
      </c>
      <c r="Z13" s="43">
        <v>134372</v>
      </c>
      <c r="AA13" s="43">
        <v>125600</v>
      </c>
      <c r="AB13" s="43">
        <v>112010</v>
      </c>
      <c r="AC13" s="43">
        <v>110691</v>
      </c>
      <c r="AD13" s="43">
        <v>119299</v>
      </c>
      <c r="AE13" s="43">
        <v>157733</v>
      </c>
      <c r="AF13" s="43">
        <v>144419</v>
      </c>
      <c r="AG13" s="43">
        <v>158340</v>
      </c>
      <c r="AH13" s="43">
        <v>160031</v>
      </c>
      <c r="AI13" s="43">
        <v>164858</v>
      </c>
      <c r="AJ13" s="43">
        <v>184078</v>
      </c>
      <c r="AK13" s="43">
        <v>222835</v>
      </c>
      <c r="AL13" s="43">
        <v>183695</v>
      </c>
      <c r="AM13" s="43">
        <v>224078</v>
      </c>
      <c r="AN13" s="43">
        <v>212109</v>
      </c>
      <c r="AO13" s="43">
        <v>217679</v>
      </c>
      <c r="AP13" s="43">
        <v>229722</v>
      </c>
      <c r="AQ13" s="43">
        <v>146109</v>
      </c>
      <c r="AR13" s="43">
        <v>191623</v>
      </c>
      <c r="AS13" s="43">
        <v>189842</v>
      </c>
      <c r="AT13" s="43">
        <v>187009</v>
      </c>
      <c r="AU13" s="43">
        <v>161175</v>
      </c>
      <c r="AV13" s="43">
        <v>185235</v>
      </c>
      <c r="AW13" s="43">
        <v>198959</v>
      </c>
    </row>
    <row r="14" spans="2:49" ht="15" customHeight="1">
      <c r="B14" s="44"/>
      <c r="C14" s="45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60"/>
      <c r="AU14" s="46"/>
      <c r="AV14" s="46"/>
      <c r="AW14" s="46"/>
    </row>
    <row r="15" spans="2:49" ht="10" customHeight="1">
      <c r="B15" s="47"/>
      <c r="C15" s="48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2:49" ht="15" customHeight="1">
      <c r="B16" s="33" t="s">
        <v>203</v>
      </c>
      <c r="C16" s="34"/>
      <c r="D16" s="35">
        <v>-85024</v>
      </c>
      <c r="E16" s="35">
        <v>-81714</v>
      </c>
      <c r="F16" s="35">
        <v>-77213</v>
      </c>
      <c r="G16" s="35">
        <v>-72238</v>
      </c>
      <c r="H16" s="35">
        <v>-74088</v>
      </c>
      <c r="I16" s="35">
        <v>-79176</v>
      </c>
      <c r="J16" s="35">
        <v>-88350</v>
      </c>
      <c r="K16" s="35">
        <v>-80706</v>
      </c>
      <c r="L16" s="35">
        <v>-85302</v>
      </c>
      <c r="M16" s="35">
        <v>-90948</v>
      </c>
      <c r="N16" s="35">
        <v>-81227</v>
      </c>
      <c r="O16" s="35">
        <v>-81120</v>
      </c>
      <c r="P16" s="35">
        <v>-81444</v>
      </c>
      <c r="Q16" s="35">
        <v>-85637</v>
      </c>
      <c r="R16" s="35">
        <v>-80190</v>
      </c>
      <c r="S16" s="35">
        <v>-87088</v>
      </c>
      <c r="T16" s="35">
        <v>-87483</v>
      </c>
      <c r="U16" s="35">
        <v>-88282</v>
      </c>
      <c r="V16" s="35">
        <v>-88372</v>
      </c>
      <c r="W16" s="35">
        <v>-82437</v>
      </c>
      <c r="X16" s="35">
        <v>-85538</v>
      </c>
      <c r="Y16" s="35">
        <v>-86532</v>
      </c>
      <c r="Z16" s="35">
        <v>-80600</v>
      </c>
      <c r="AA16" s="35">
        <v>-79236</v>
      </c>
      <c r="AB16" s="35">
        <v>-77673</v>
      </c>
      <c r="AC16" s="35">
        <v>-69517</v>
      </c>
      <c r="AD16" s="35">
        <v>-79657</v>
      </c>
      <c r="AE16" s="35">
        <v>-83452</v>
      </c>
      <c r="AF16" s="35">
        <v>-87235</v>
      </c>
      <c r="AG16" s="35">
        <v>-90192</v>
      </c>
      <c r="AH16" s="35">
        <v>-91112</v>
      </c>
      <c r="AI16" s="35">
        <v>-92040</v>
      </c>
      <c r="AJ16" s="35">
        <v>-93673</v>
      </c>
      <c r="AK16" s="35">
        <v>-99462</v>
      </c>
      <c r="AL16" s="35">
        <v>-98837</v>
      </c>
      <c r="AM16" s="35">
        <v>-98807</v>
      </c>
      <c r="AN16" s="35">
        <v>-107027</v>
      </c>
      <c r="AO16" s="35">
        <v>-114573</v>
      </c>
      <c r="AP16" s="35">
        <v>-111179</v>
      </c>
      <c r="AQ16" s="35">
        <v>-103794</v>
      </c>
      <c r="AR16" s="35">
        <v>-104823</v>
      </c>
      <c r="AS16" s="35">
        <v>-104524</v>
      </c>
      <c r="AT16" s="35">
        <v>-106262</v>
      </c>
      <c r="AU16" s="35">
        <v>-105851</v>
      </c>
      <c r="AV16" s="35">
        <v>-105296</v>
      </c>
      <c r="AW16" s="35">
        <v>-106726</v>
      </c>
    </row>
    <row r="17" spans="2:49" ht="15" customHeight="1" outlineLevel="1">
      <c r="B17" s="37" t="s">
        <v>204</v>
      </c>
      <c r="C17" s="38"/>
      <c r="D17" s="39">
        <v>-22438</v>
      </c>
      <c r="E17" s="39">
        <v>-24498</v>
      </c>
      <c r="F17" s="39">
        <v>-21174</v>
      </c>
      <c r="G17" s="39">
        <v>-19789</v>
      </c>
      <c r="H17" s="39">
        <v>-20208</v>
      </c>
      <c r="I17" s="39">
        <v>-22681</v>
      </c>
      <c r="J17" s="39">
        <v>-19638</v>
      </c>
      <c r="K17" s="39">
        <v>-20310</v>
      </c>
      <c r="L17" s="39">
        <v>-22181</v>
      </c>
      <c r="M17" s="39">
        <v>-18812</v>
      </c>
      <c r="N17" s="39">
        <v>-22311</v>
      </c>
      <c r="O17" s="39">
        <v>-15227</v>
      </c>
      <c r="P17" s="39">
        <v>-18306</v>
      </c>
      <c r="Q17" s="39">
        <v>-17885</v>
      </c>
      <c r="R17" s="39">
        <v>-16266</v>
      </c>
      <c r="S17" s="39">
        <v>-17325</v>
      </c>
      <c r="T17" s="39">
        <v>-20109</v>
      </c>
      <c r="U17" s="39">
        <v>-18676</v>
      </c>
      <c r="V17" s="39">
        <v>-19861</v>
      </c>
      <c r="W17" s="39">
        <v>-19222</v>
      </c>
      <c r="X17" s="39">
        <v>-19583</v>
      </c>
      <c r="Y17" s="39">
        <v>-18836</v>
      </c>
      <c r="Z17" s="39">
        <v>-17086</v>
      </c>
      <c r="AA17" s="39">
        <v>-16751</v>
      </c>
      <c r="AB17" s="39">
        <v>-17054</v>
      </c>
      <c r="AC17" s="39">
        <v>-15975</v>
      </c>
      <c r="AD17" s="39">
        <v>-19755</v>
      </c>
      <c r="AE17" s="39">
        <v>-20328</v>
      </c>
      <c r="AF17" s="39">
        <v>-21106</v>
      </c>
      <c r="AG17" s="39">
        <v>-21051</v>
      </c>
      <c r="AH17" s="39">
        <v>-22691</v>
      </c>
      <c r="AI17" s="39">
        <v>-25497</v>
      </c>
      <c r="AJ17" s="39">
        <v>-25652</v>
      </c>
      <c r="AK17" s="39">
        <v>-26824</v>
      </c>
      <c r="AL17" s="39">
        <v>-26716</v>
      </c>
      <c r="AM17" s="39">
        <v>-20575</v>
      </c>
      <c r="AN17" s="39">
        <v>-28581</v>
      </c>
      <c r="AO17" s="39">
        <v>-28619</v>
      </c>
      <c r="AP17" s="39">
        <v>-28728</v>
      </c>
      <c r="AQ17" s="39">
        <v>-17165</v>
      </c>
      <c r="AR17" s="39">
        <v>-24822</v>
      </c>
      <c r="AS17" s="39">
        <v>-23454</v>
      </c>
      <c r="AT17" s="39">
        <v>-25465</v>
      </c>
      <c r="AU17" s="39">
        <v>-25117</v>
      </c>
      <c r="AV17" s="39">
        <v>-24892</v>
      </c>
      <c r="AW17" s="39">
        <v>-27728</v>
      </c>
    </row>
    <row r="18" spans="2:49" ht="15" customHeight="1" outlineLevel="1">
      <c r="B18" s="37" t="s">
        <v>205</v>
      </c>
      <c r="C18" s="38"/>
      <c r="D18" s="39">
        <v>-61047</v>
      </c>
      <c r="E18" s="39">
        <v>-56162</v>
      </c>
      <c r="F18" s="39">
        <v>-55322</v>
      </c>
      <c r="G18" s="39">
        <v>-51457</v>
      </c>
      <c r="H18" s="39">
        <v>-52585</v>
      </c>
      <c r="I18" s="39">
        <v>-55624</v>
      </c>
      <c r="J18" s="39">
        <v>-63724</v>
      </c>
      <c r="K18" s="39">
        <v>-54195</v>
      </c>
      <c r="L18" s="39">
        <v>-57401</v>
      </c>
      <c r="M18" s="39">
        <v>-58729</v>
      </c>
      <c r="N18" s="39">
        <v>-53450</v>
      </c>
      <c r="O18" s="39">
        <v>-53132</v>
      </c>
      <c r="P18" s="39">
        <v>-56788</v>
      </c>
      <c r="Q18" s="39">
        <v>-58137</v>
      </c>
      <c r="R18" s="39">
        <v>-48903</v>
      </c>
      <c r="S18" s="39">
        <v>-58475</v>
      </c>
      <c r="T18" s="39">
        <v>-55145</v>
      </c>
      <c r="U18" s="39">
        <v>-57644</v>
      </c>
      <c r="V18" s="39">
        <v>-59482</v>
      </c>
      <c r="W18" s="39">
        <v>-90267</v>
      </c>
      <c r="X18" s="39">
        <v>-65064</v>
      </c>
      <c r="Y18" s="39">
        <v>-65940</v>
      </c>
      <c r="Z18" s="39">
        <v>-62039</v>
      </c>
      <c r="AA18" s="39">
        <v>-60464</v>
      </c>
      <c r="AB18" s="39">
        <v>-59461</v>
      </c>
      <c r="AC18" s="39">
        <v>-51971</v>
      </c>
      <c r="AD18" s="39">
        <v>-58670</v>
      </c>
      <c r="AE18" s="39">
        <v>-60378</v>
      </c>
      <c r="AF18" s="39">
        <v>-64704</v>
      </c>
      <c r="AG18" s="39">
        <v>-66607</v>
      </c>
      <c r="AH18" s="39">
        <v>-65920</v>
      </c>
      <c r="AI18" s="39">
        <v>-63706</v>
      </c>
      <c r="AJ18" s="39">
        <v>-66325</v>
      </c>
      <c r="AK18" s="39">
        <v>-70656</v>
      </c>
      <c r="AL18" s="39">
        <v>-69991</v>
      </c>
      <c r="AM18" s="39">
        <v>-76343</v>
      </c>
      <c r="AN18" s="39">
        <v>-77184</v>
      </c>
      <c r="AO18" s="39">
        <v>-83649</v>
      </c>
      <c r="AP18" s="39">
        <v>-81020</v>
      </c>
      <c r="AQ18" s="39">
        <v>-82956</v>
      </c>
      <c r="AR18" s="39">
        <v>-78481</v>
      </c>
      <c r="AS18" s="39">
        <v>-79653</v>
      </c>
      <c r="AT18" s="39">
        <v>-78559</v>
      </c>
      <c r="AU18" s="39">
        <v>-77404</v>
      </c>
      <c r="AV18" s="39">
        <v>-78896</v>
      </c>
      <c r="AW18" s="39">
        <v>-76642</v>
      </c>
    </row>
    <row r="19" spans="2:49" ht="15" customHeight="1" outlineLevel="1">
      <c r="B19" s="37" t="s">
        <v>206</v>
      </c>
      <c r="C19" s="38"/>
      <c r="D19" s="39">
        <v>-1539</v>
      </c>
      <c r="E19" s="39">
        <v>-1054</v>
      </c>
      <c r="F19" s="39">
        <v>-717</v>
      </c>
      <c r="G19" s="39">
        <v>-992</v>
      </c>
      <c r="H19" s="39">
        <v>-1295</v>
      </c>
      <c r="I19" s="39">
        <v>-871</v>
      </c>
      <c r="J19" s="39">
        <v>-4988</v>
      </c>
      <c r="K19" s="39">
        <v>-6201</v>
      </c>
      <c r="L19" s="39">
        <v>-5720</v>
      </c>
      <c r="M19" s="39">
        <v>-13407</v>
      </c>
      <c r="N19" s="39">
        <v>-5466</v>
      </c>
      <c r="O19" s="39">
        <v>-12761</v>
      </c>
      <c r="P19" s="39">
        <v>-6350</v>
      </c>
      <c r="Q19" s="39">
        <v>-9615</v>
      </c>
      <c r="R19" s="39">
        <v>-15021</v>
      </c>
      <c r="S19" s="39">
        <v>-11288</v>
      </c>
      <c r="T19" s="39">
        <v>-12229</v>
      </c>
      <c r="U19" s="39">
        <v>-11962</v>
      </c>
      <c r="V19" s="39">
        <v>-9029</v>
      </c>
      <c r="W19" s="39">
        <v>27052</v>
      </c>
      <c r="X19" s="39">
        <v>-891</v>
      </c>
      <c r="Y19" s="39">
        <v>-1756</v>
      </c>
      <c r="Z19" s="39">
        <v>-1475</v>
      </c>
      <c r="AA19" s="39">
        <v>-2021</v>
      </c>
      <c r="AB19" s="39">
        <v>-1158</v>
      </c>
      <c r="AC19" s="39">
        <v>-1571</v>
      </c>
      <c r="AD19" s="39">
        <v>-1232</v>
      </c>
      <c r="AE19" s="39">
        <v>-2746</v>
      </c>
      <c r="AF19" s="39">
        <v>-1425</v>
      </c>
      <c r="AG19" s="39">
        <v>-2534</v>
      </c>
      <c r="AH19" s="39">
        <v>-2501</v>
      </c>
      <c r="AI19" s="39">
        <v>-2837</v>
      </c>
      <c r="AJ19" s="39">
        <v>-1696</v>
      </c>
      <c r="AK19" s="39">
        <v>-1982</v>
      </c>
      <c r="AL19" s="39">
        <v>-2130</v>
      </c>
      <c r="AM19" s="39">
        <v>-1889</v>
      </c>
      <c r="AN19" s="39">
        <v>-1262</v>
      </c>
      <c r="AO19" s="39">
        <v>-2305</v>
      </c>
      <c r="AP19" s="39">
        <v>-1431</v>
      </c>
      <c r="AQ19" s="39">
        <v>-3673</v>
      </c>
      <c r="AR19" s="39">
        <v>-1520</v>
      </c>
      <c r="AS19" s="39">
        <v>-1417</v>
      </c>
      <c r="AT19" s="39">
        <v>-2238</v>
      </c>
      <c r="AU19" s="39">
        <v>-3330</v>
      </c>
      <c r="AV19" s="39">
        <v>-1508</v>
      </c>
      <c r="AW19" s="39">
        <v>-2356</v>
      </c>
    </row>
    <row r="20" spans="2:49" ht="15" customHeight="1">
      <c r="B20" s="41" t="s">
        <v>207</v>
      </c>
      <c r="C20" s="42"/>
      <c r="D20" s="43">
        <v>62961</v>
      </c>
      <c r="E20" s="43">
        <v>68244</v>
      </c>
      <c r="F20" s="43">
        <v>53015</v>
      </c>
      <c r="G20" s="43">
        <v>62711</v>
      </c>
      <c r="H20" s="43">
        <v>61298</v>
      </c>
      <c r="I20" s="43">
        <v>66005</v>
      </c>
      <c r="J20" s="43">
        <v>63414</v>
      </c>
      <c r="K20" s="43">
        <v>63533</v>
      </c>
      <c r="L20" s="43">
        <v>49757</v>
      </c>
      <c r="M20" s="43">
        <v>36451</v>
      </c>
      <c r="N20" s="43">
        <v>34768</v>
      </c>
      <c r="O20" s="43">
        <v>46928</v>
      </c>
      <c r="P20" s="43">
        <v>36229</v>
      </c>
      <c r="Q20" s="43">
        <v>30035</v>
      </c>
      <c r="R20" s="43">
        <v>49071</v>
      </c>
      <c r="S20" s="43">
        <v>47558</v>
      </c>
      <c r="T20" s="43">
        <v>39321</v>
      </c>
      <c r="U20" s="43">
        <v>44436</v>
      </c>
      <c r="V20" s="43">
        <v>38624</v>
      </c>
      <c r="W20" s="43">
        <v>76365</v>
      </c>
      <c r="X20" s="43">
        <v>52351</v>
      </c>
      <c r="Y20" s="43">
        <v>54108</v>
      </c>
      <c r="Z20" s="43">
        <v>53772</v>
      </c>
      <c r="AA20" s="43">
        <v>46364</v>
      </c>
      <c r="AB20" s="43">
        <v>34337</v>
      </c>
      <c r="AC20" s="43">
        <v>41174</v>
      </c>
      <c r="AD20" s="43">
        <v>39642</v>
      </c>
      <c r="AE20" s="43">
        <v>74281</v>
      </c>
      <c r="AF20" s="43">
        <v>57184</v>
      </c>
      <c r="AG20" s="43">
        <v>68148</v>
      </c>
      <c r="AH20" s="43">
        <v>68919</v>
      </c>
      <c r="AI20" s="43">
        <v>72818</v>
      </c>
      <c r="AJ20" s="43">
        <v>90405</v>
      </c>
      <c r="AK20" s="43">
        <v>123373</v>
      </c>
      <c r="AL20" s="43">
        <v>84858</v>
      </c>
      <c r="AM20" s="43">
        <v>125271</v>
      </c>
      <c r="AN20" s="43">
        <v>105082</v>
      </c>
      <c r="AO20" s="43">
        <v>103106</v>
      </c>
      <c r="AP20" s="43">
        <v>118543</v>
      </c>
      <c r="AQ20" s="43">
        <v>42315</v>
      </c>
      <c r="AR20" s="43">
        <v>86800</v>
      </c>
      <c r="AS20" s="43">
        <v>85318</v>
      </c>
      <c r="AT20" s="43">
        <v>80747</v>
      </c>
      <c r="AU20" s="43">
        <v>55324</v>
      </c>
      <c r="AV20" s="43">
        <v>79939</v>
      </c>
      <c r="AW20" s="43">
        <v>92233</v>
      </c>
    </row>
    <row r="21" spans="2:49" ht="15" customHeight="1">
      <c r="B21" s="44"/>
      <c r="C21" s="45"/>
      <c r="D21" s="162">
        <f t="shared" ref="D21:AS21" si="0">+SUM(D9:D10,D12,D17:D19,D26:D29,D31:D32,D34:D36,D40)-D43+D8+D11+D16+D37+D40-D44-D45+D23-D20-D33-D47</f>
        <v>0</v>
      </c>
      <c r="E21" s="162">
        <f t="shared" si="0"/>
        <v>0</v>
      </c>
      <c r="F21" s="162">
        <f t="shared" si="0"/>
        <v>0</v>
      </c>
      <c r="G21" s="162">
        <f t="shared" si="0"/>
        <v>0</v>
      </c>
      <c r="H21" s="162">
        <f t="shared" si="0"/>
        <v>0</v>
      </c>
      <c r="I21" s="162">
        <f t="shared" si="0"/>
        <v>0</v>
      </c>
      <c r="J21" s="162">
        <f t="shared" si="0"/>
        <v>0</v>
      </c>
      <c r="K21" s="162">
        <f t="shared" si="0"/>
        <v>0</v>
      </c>
      <c r="L21" s="162">
        <f t="shared" si="0"/>
        <v>0</v>
      </c>
      <c r="M21" s="162">
        <f t="shared" si="0"/>
        <v>0</v>
      </c>
      <c r="N21" s="162">
        <f t="shared" si="0"/>
        <v>0</v>
      </c>
      <c r="O21" s="162">
        <f t="shared" si="0"/>
        <v>0</v>
      </c>
      <c r="P21" s="162">
        <f t="shared" si="0"/>
        <v>0</v>
      </c>
      <c r="Q21" s="162">
        <f t="shared" si="0"/>
        <v>0</v>
      </c>
      <c r="R21" s="162">
        <f t="shared" si="0"/>
        <v>0</v>
      </c>
      <c r="S21" s="162">
        <f t="shared" si="0"/>
        <v>0</v>
      </c>
      <c r="T21" s="162">
        <f t="shared" si="0"/>
        <v>0</v>
      </c>
      <c r="U21" s="162">
        <f t="shared" si="0"/>
        <v>0</v>
      </c>
      <c r="V21" s="162">
        <f t="shared" si="0"/>
        <v>0</v>
      </c>
      <c r="W21" s="162">
        <f t="shared" si="0"/>
        <v>0</v>
      </c>
      <c r="X21" s="162">
        <f t="shared" si="0"/>
        <v>0</v>
      </c>
      <c r="Y21" s="162">
        <f t="shared" si="0"/>
        <v>0</v>
      </c>
      <c r="Z21" s="162">
        <f t="shared" si="0"/>
        <v>0</v>
      </c>
      <c r="AA21" s="162">
        <f t="shared" si="0"/>
        <v>0</v>
      </c>
      <c r="AB21" s="162">
        <f t="shared" si="0"/>
        <v>0</v>
      </c>
      <c r="AC21" s="162">
        <f t="shared" si="0"/>
        <v>0</v>
      </c>
      <c r="AD21" s="162">
        <f t="shared" si="0"/>
        <v>0</v>
      </c>
      <c r="AE21" s="162">
        <f t="shared" si="0"/>
        <v>0</v>
      </c>
      <c r="AF21" s="162">
        <f t="shared" si="0"/>
        <v>0</v>
      </c>
      <c r="AG21" s="162">
        <f t="shared" si="0"/>
        <v>0</v>
      </c>
      <c r="AH21" s="162">
        <f t="shared" si="0"/>
        <v>0</v>
      </c>
      <c r="AI21" s="162">
        <f t="shared" si="0"/>
        <v>0</v>
      </c>
      <c r="AJ21" s="162">
        <f t="shared" si="0"/>
        <v>0</v>
      </c>
      <c r="AK21" s="162">
        <f t="shared" si="0"/>
        <v>0</v>
      </c>
      <c r="AL21" s="162">
        <f t="shared" si="0"/>
        <v>0</v>
      </c>
      <c r="AM21" s="162">
        <f t="shared" si="0"/>
        <v>0</v>
      </c>
      <c r="AN21" s="162">
        <f t="shared" si="0"/>
        <v>0</v>
      </c>
      <c r="AO21" s="162">
        <f t="shared" si="0"/>
        <v>0</v>
      </c>
      <c r="AP21" s="162">
        <f t="shared" si="0"/>
        <v>0</v>
      </c>
      <c r="AQ21" s="162">
        <f t="shared" si="0"/>
        <v>0</v>
      </c>
      <c r="AR21" s="162">
        <f t="shared" si="0"/>
        <v>0</v>
      </c>
      <c r="AS21" s="162">
        <f t="shared" si="0"/>
        <v>0</v>
      </c>
      <c r="AT21" s="162">
        <f>+SUM(AT9:AT10,AT12,AT17:AT19,AT26:AT29,AT31:AT32,AT34:AT36,AT40)-AT43+AT8+AT11+AT16+AT37+AT40-AT44-AT45+AT23-AT20-AT33-AT47</f>
        <v>0</v>
      </c>
      <c r="AU21" s="162">
        <f>+SUM(AU9:AU10,AU12,AU17:AU19,AU26:AU29,AU31:AU32,AU34:AU36,AU40)-AU43+AU8+AU11+AU16+AU37+AU40-AU44-AU45+AU23-AU20-AU33-AU47</f>
        <v>0</v>
      </c>
      <c r="AV21" s="162">
        <f>+SUM(AV9:AV10,AV12,AV17:AV19,AV26:AV29,AV31:AV32,AV34:AV36,AV40)-AV43+AV8+AV11+AV16+AV37+AV40-AV44-AV45+AV23-AV20-AV33-AV47</f>
        <v>0</v>
      </c>
      <c r="AW21" s="162">
        <f>+SUM(AW9:AW10,AW12,AW17:AW19,AW26:AW29,AW31:AW32,AW34:AW36,AW40)-AW43+AW8+AW11+AW16+AW37+AW40-AW44-AW45+AW23-AW20-AW33-AW47</f>
        <v>0</v>
      </c>
    </row>
    <row r="22" spans="2:49" ht="10" customHeight="1">
      <c r="B22" s="47"/>
      <c r="C22" s="48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W22" s="49"/>
    </row>
    <row r="23" spans="2:49" ht="15" customHeight="1">
      <c r="B23" s="41" t="s">
        <v>120</v>
      </c>
      <c r="C23" s="42"/>
      <c r="D23" s="43">
        <f t="shared" ref="D23:AV23" si="1">+D20+D33+D47</f>
        <v>94313</v>
      </c>
      <c r="E23" s="43">
        <f t="shared" si="1"/>
        <v>98295</v>
      </c>
      <c r="F23" s="43">
        <f t="shared" si="1"/>
        <v>79673</v>
      </c>
      <c r="G23" s="43">
        <f t="shared" si="1"/>
        <v>93580</v>
      </c>
      <c r="H23" s="43">
        <f t="shared" si="1"/>
        <v>89408</v>
      </c>
      <c r="I23" s="43">
        <f t="shared" si="1"/>
        <v>96443</v>
      </c>
      <c r="J23" s="43">
        <f t="shared" si="1"/>
        <v>95396</v>
      </c>
      <c r="K23" s="43">
        <f t="shared" si="1"/>
        <v>96464</v>
      </c>
      <c r="L23" s="43">
        <f t="shared" si="1"/>
        <v>79944</v>
      </c>
      <c r="M23" s="43">
        <f t="shared" si="1"/>
        <v>67586</v>
      </c>
      <c r="N23" s="43">
        <f t="shared" si="1"/>
        <v>63540</v>
      </c>
      <c r="O23" s="43">
        <f t="shared" si="1"/>
        <v>79948</v>
      </c>
      <c r="P23" s="43">
        <f t="shared" si="1"/>
        <v>64819</v>
      </c>
      <c r="Q23" s="43">
        <f t="shared" si="1"/>
        <v>57419</v>
      </c>
      <c r="R23" s="43">
        <f t="shared" si="1"/>
        <v>77414</v>
      </c>
      <c r="S23" s="43">
        <f t="shared" si="1"/>
        <v>86278</v>
      </c>
      <c r="T23" s="43">
        <f t="shared" si="1"/>
        <v>67110</v>
      </c>
      <c r="U23" s="43">
        <f t="shared" si="1"/>
        <v>73030</v>
      </c>
      <c r="V23" s="43">
        <f t="shared" si="1"/>
        <v>71196</v>
      </c>
      <c r="W23" s="43">
        <f t="shared" si="1"/>
        <v>117859</v>
      </c>
      <c r="X23" s="43">
        <f t="shared" si="1"/>
        <v>83126</v>
      </c>
      <c r="Y23" s="43">
        <f t="shared" si="1"/>
        <v>85859</v>
      </c>
      <c r="Z23" s="43">
        <f t="shared" si="1"/>
        <v>97412</v>
      </c>
      <c r="AA23" s="43">
        <f t="shared" si="1"/>
        <v>78387</v>
      </c>
      <c r="AB23" s="43">
        <f t="shared" si="1"/>
        <v>66676</v>
      </c>
      <c r="AC23" s="43">
        <f t="shared" si="1"/>
        <v>73969</v>
      </c>
      <c r="AD23" s="43">
        <f t="shared" si="1"/>
        <v>77162</v>
      </c>
      <c r="AE23" s="43">
        <f t="shared" si="1"/>
        <v>115037</v>
      </c>
      <c r="AF23" s="43">
        <f t="shared" si="1"/>
        <v>90568</v>
      </c>
      <c r="AG23" s="43">
        <f t="shared" si="1"/>
        <v>105015</v>
      </c>
      <c r="AH23" s="43">
        <f t="shared" si="1"/>
        <v>105138</v>
      </c>
      <c r="AI23" s="43">
        <f t="shared" si="1"/>
        <v>131299</v>
      </c>
      <c r="AJ23" s="43">
        <f t="shared" si="1"/>
        <v>125240</v>
      </c>
      <c r="AK23" s="43">
        <f t="shared" si="1"/>
        <v>158952</v>
      </c>
      <c r="AL23" s="43">
        <f t="shared" si="1"/>
        <v>132436</v>
      </c>
      <c r="AM23" s="43">
        <f t="shared" si="1"/>
        <v>158631</v>
      </c>
      <c r="AN23" s="43">
        <f t="shared" si="1"/>
        <v>140755</v>
      </c>
      <c r="AO23" s="43">
        <f t="shared" si="1"/>
        <v>139358</v>
      </c>
      <c r="AP23" s="43">
        <f t="shared" si="1"/>
        <v>155973</v>
      </c>
      <c r="AQ23" s="43">
        <f t="shared" si="1"/>
        <v>106553</v>
      </c>
      <c r="AR23" s="43">
        <f>+AR20+AR33+AR47</f>
        <v>124386</v>
      </c>
      <c r="AS23" s="43">
        <f t="shared" si="1"/>
        <v>126864</v>
      </c>
      <c r="AT23" s="43">
        <f t="shared" si="1"/>
        <v>124721</v>
      </c>
      <c r="AU23" s="43">
        <f t="shared" si="1"/>
        <v>159032</v>
      </c>
      <c r="AV23" s="43">
        <f t="shared" si="1"/>
        <v>121092</v>
      </c>
      <c r="AW23" s="43">
        <v>134933</v>
      </c>
    </row>
    <row r="24" spans="2:49" ht="15" customHeight="1">
      <c r="B24" s="44"/>
      <c r="C24" s="45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46"/>
      <c r="AV24" s="46"/>
      <c r="AW24" s="46"/>
    </row>
    <row r="25" spans="2:49" ht="10" customHeight="1">
      <c r="B25" s="44"/>
      <c r="C25" s="4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2:49" ht="15" customHeight="1">
      <c r="B26" s="50" t="s">
        <v>208</v>
      </c>
      <c r="C26" s="34"/>
      <c r="D26" s="35">
        <v>-13851</v>
      </c>
      <c r="E26" s="35">
        <v>-13204</v>
      </c>
      <c r="F26" s="35">
        <v>-12072</v>
      </c>
      <c r="G26" s="35">
        <v>-13722</v>
      </c>
      <c r="H26" s="35">
        <v>-12365</v>
      </c>
      <c r="I26" s="35">
        <v>-12217</v>
      </c>
      <c r="J26" s="35">
        <v>-13063</v>
      </c>
      <c r="K26" s="35">
        <v>-14924</v>
      </c>
      <c r="L26" s="35">
        <v>-13393</v>
      </c>
      <c r="M26" s="35">
        <v>-12849</v>
      </c>
      <c r="N26" s="35">
        <v>-14527</v>
      </c>
      <c r="O26" s="35">
        <v>-13644</v>
      </c>
      <c r="P26" s="35">
        <v>-13198</v>
      </c>
      <c r="Q26" s="35">
        <v>-13482</v>
      </c>
      <c r="R26" s="35">
        <v>-13996</v>
      </c>
      <c r="S26" s="35">
        <v>-13078</v>
      </c>
      <c r="T26" s="35">
        <v>-12990</v>
      </c>
      <c r="U26" s="35">
        <v>-14027</v>
      </c>
      <c r="V26" s="35">
        <v>-14544</v>
      </c>
      <c r="W26" s="35">
        <v>-15700</v>
      </c>
      <c r="X26" s="35">
        <v>-15040</v>
      </c>
      <c r="Y26" s="35">
        <v>-17342</v>
      </c>
      <c r="Z26" s="35">
        <v>-17804</v>
      </c>
      <c r="AA26" s="35">
        <v>-17183</v>
      </c>
      <c r="AB26" s="35">
        <v>-17074</v>
      </c>
      <c r="AC26" s="35">
        <v>-16542</v>
      </c>
      <c r="AD26" s="35">
        <v>-10605</v>
      </c>
      <c r="AE26" s="35">
        <v>-15841</v>
      </c>
      <c r="AF26" s="35">
        <v>-15111</v>
      </c>
      <c r="AG26" s="35">
        <v>-15620</v>
      </c>
      <c r="AH26" s="35">
        <v>-15284</v>
      </c>
      <c r="AI26" s="35">
        <v>-14803</v>
      </c>
      <c r="AJ26" s="35">
        <v>-14201</v>
      </c>
      <c r="AK26" s="35">
        <v>-18223</v>
      </c>
      <c r="AL26" s="35">
        <v>-22333</v>
      </c>
      <c r="AM26" s="35">
        <v>-25533</v>
      </c>
      <c r="AN26" s="35">
        <v>-27120.03</v>
      </c>
      <c r="AO26" s="35">
        <v>-31127.97</v>
      </c>
      <c r="AP26" s="35">
        <v>-34821</v>
      </c>
      <c r="AQ26" s="35">
        <v>-34593</v>
      </c>
      <c r="AR26" s="35">
        <v>-34200</v>
      </c>
      <c r="AS26" s="35">
        <v>-30508</v>
      </c>
      <c r="AT26" s="35">
        <v>-31101</v>
      </c>
      <c r="AU26" s="35">
        <v>-29643</v>
      </c>
      <c r="AV26" s="35">
        <v>-27544</v>
      </c>
      <c r="AW26" s="35">
        <v>-27673</v>
      </c>
    </row>
    <row r="27" spans="2:49" ht="15" customHeight="1">
      <c r="B27" s="50" t="s">
        <v>209</v>
      </c>
      <c r="C27" s="34"/>
      <c r="D27" s="35">
        <v>1120</v>
      </c>
      <c r="E27" s="35">
        <v>1418</v>
      </c>
      <c r="F27" s="35">
        <v>758</v>
      </c>
      <c r="G27" s="35">
        <v>1696</v>
      </c>
      <c r="H27" s="35">
        <v>935</v>
      </c>
      <c r="I27" s="35">
        <v>1041</v>
      </c>
      <c r="J27" s="35">
        <v>1319</v>
      </c>
      <c r="K27" s="35">
        <v>2016</v>
      </c>
      <c r="L27" s="35">
        <v>962</v>
      </c>
      <c r="M27" s="35">
        <v>846</v>
      </c>
      <c r="N27" s="35">
        <v>1239</v>
      </c>
      <c r="O27" s="35">
        <v>1363</v>
      </c>
      <c r="P27" s="35">
        <v>1121</v>
      </c>
      <c r="Q27" s="35">
        <v>1073</v>
      </c>
      <c r="R27" s="35">
        <v>1741</v>
      </c>
      <c r="S27" s="35">
        <v>1796</v>
      </c>
      <c r="T27" s="35">
        <v>1624</v>
      </c>
      <c r="U27" s="35">
        <v>1151</v>
      </c>
      <c r="V27" s="35">
        <v>1217</v>
      </c>
      <c r="W27" s="35">
        <v>2335</v>
      </c>
      <c r="X27" s="35">
        <v>2107</v>
      </c>
      <c r="Y27" s="35">
        <v>2922</v>
      </c>
      <c r="Z27" s="35">
        <v>1807</v>
      </c>
      <c r="AA27" s="35">
        <v>2373</v>
      </c>
      <c r="AB27" s="35">
        <v>1900</v>
      </c>
      <c r="AC27" s="35">
        <v>1571</v>
      </c>
      <c r="AD27" s="35">
        <v>1324</v>
      </c>
      <c r="AE27" s="35">
        <v>1008</v>
      </c>
      <c r="AF27" s="35">
        <v>591</v>
      </c>
      <c r="AG27" s="35">
        <v>737</v>
      </c>
      <c r="AH27" s="35">
        <v>1215</v>
      </c>
      <c r="AI27" s="35">
        <v>1149</v>
      </c>
      <c r="AJ27" s="35">
        <v>1593</v>
      </c>
      <c r="AK27" s="35">
        <v>2080</v>
      </c>
      <c r="AL27" s="35">
        <v>4508</v>
      </c>
      <c r="AM27" s="35">
        <v>4070</v>
      </c>
      <c r="AN27" s="35">
        <v>3969.0299999999997</v>
      </c>
      <c r="AO27" s="35">
        <v>3674.9700000000003</v>
      </c>
      <c r="AP27" s="35">
        <v>4943</v>
      </c>
      <c r="AQ27" s="35">
        <v>5181</v>
      </c>
      <c r="AR27" s="35">
        <v>5309</v>
      </c>
      <c r="AS27" s="35">
        <v>4862</v>
      </c>
      <c r="AT27" s="35">
        <v>4914</v>
      </c>
      <c r="AU27" s="35">
        <v>6017</v>
      </c>
      <c r="AV27" s="35">
        <v>7154</v>
      </c>
      <c r="AW27" s="35">
        <v>6956</v>
      </c>
    </row>
    <row r="28" spans="2:49" ht="15" customHeight="1">
      <c r="B28" s="50" t="s">
        <v>210</v>
      </c>
      <c r="C28" s="34"/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-2765</v>
      </c>
      <c r="X28" s="35">
        <v>10</v>
      </c>
      <c r="Y28" s="35">
        <v>0</v>
      </c>
      <c r="Z28" s="35">
        <v>-411</v>
      </c>
      <c r="AA28" s="35">
        <v>-354</v>
      </c>
      <c r="AB28" s="35">
        <v>175</v>
      </c>
      <c r="AC28" s="35">
        <v>-662</v>
      </c>
      <c r="AD28" s="35">
        <v>-160</v>
      </c>
      <c r="AE28" s="35">
        <v>-6694</v>
      </c>
      <c r="AF28" s="35">
        <v>-133</v>
      </c>
      <c r="AG28" s="35">
        <v>-399</v>
      </c>
      <c r="AH28" s="35">
        <v>-523</v>
      </c>
      <c r="AI28" s="35">
        <v>-1827</v>
      </c>
      <c r="AJ28" s="35">
        <v>-338</v>
      </c>
      <c r="AK28" s="35">
        <v>-744</v>
      </c>
      <c r="AL28" s="35">
        <v>-658</v>
      </c>
      <c r="AM28" s="35">
        <v>-1485</v>
      </c>
      <c r="AN28" s="35">
        <v>-634</v>
      </c>
      <c r="AO28" s="35">
        <v>-1337</v>
      </c>
      <c r="AP28" s="35">
        <v>-706</v>
      </c>
      <c r="AQ28" s="35">
        <v>-20246</v>
      </c>
      <c r="AR28" s="35">
        <v>-1541</v>
      </c>
      <c r="AS28" s="35">
        <v>-1672</v>
      </c>
      <c r="AT28" s="35">
        <v>-2491</v>
      </c>
      <c r="AU28" s="35">
        <v>-5661</v>
      </c>
      <c r="AV28" s="35">
        <v>-762</v>
      </c>
      <c r="AW28" s="35">
        <v>-578</v>
      </c>
    </row>
    <row r="29" spans="2:49" ht="15" customHeight="1">
      <c r="B29" s="50" t="s">
        <v>211</v>
      </c>
      <c r="C29" s="34"/>
      <c r="D29" s="35">
        <v>12893</v>
      </c>
      <c r="E29" s="35">
        <v>14576</v>
      </c>
      <c r="F29" s="35">
        <v>16534</v>
      </c>
      <c r="G29" s="35">
        <v>17468</v>
      </c>
      <c r="H29" s="35">
        <v>12822</v>
      </c>
      <c r="I29" s="35">
        <v>12198</v>
      </c>
      <c r="J29" s="35">
        <v>14761</v>
      </c>
      <c r="K29" s="35">
        <v>15192</v>
      </c>
      <c r="L29" s="35">
        <v>8767</v>
      </c>
      <c r="M29" s="35">
        <v>12926</v>
      </c>
      <c r="N29" s="35">
        <v>12031</v>
      </c>
      <c r="O29" s="35">
        <v>11729</v>
      </c>
      <c r="P29" s="35">
        <v>7934</v>
      </c>
      <c r="Q29" s="35">
        <v>10095</v>
      </c>
      <c r="R29" s="35">
        <v>8914</v>
      </c>
      <c r="S29" s="35">
        <v>5285</v>
      </c>
      <c r="T29" s="35">
        <v>7918</v>
      </c>
      <c r="U29" s="35">
        <v>5983</v>
      </c>
      <c r="V29" s="35">
        <v>3664</v>
      </c>
      <c r="W29" s="35">
        <v>12956</v>
      </c>
      <c r="X29" s="35">
        <v>7366</v>
      </c>
      <c r="Y29" s="35">
        <v>5661</v>
      </c>
      <c r="Z29" s="35">
        <v>3085</v>
      </c>
      <c r="AA29" s="35">
        <v>20468</v>
      </c>
      <c r="AB29" s="35">
        <v>2023</v>
      </c>
      <c r="AC29" s="35">
        <v>-2720</v>
      </c>
      <c r="AD29" s="35">
        <v>4295</v>
      </c>
      <c r="AE29" s="35">
        <v>7967</v>
      </c>
      <c r="AF29" s="35">
        <v>12416</v>
      </c>
      <c r="AG29" s="35">
        <v>17660</v>
      </c>
      <c r="AH29" s="35">
        <v>18321</v>
      </c>
      <c r="AI29" s="35">
        <v>13687</v>
      </c>
      <c r="AJ29" s="35">
        <v>13255</v>
      </c>
      <c r="AK29" s="35">
        <v>19215</v>
      </c>
      <c r="AL29" s="35">
        <v>11408</v>
      </c>
      <c r="AM29" s="35">
        <v>6733</v>
      </c>
      <c r="AN29" s="35">
        <v>9797</v>
      </c>
      <c r="AO29" s="35">
        <v>709</v>
      </c>
      <c r="AP29" s="35">
        <v>-253</v>
      </c>
      <c r="AQ29" s="35">
        <v>4827</v>
      </c>
      <c r="AR29" s="35">
        <v>1558</v>
      </c>
      <c r="AS29" s="35">
        <v>-1904</v>
      </c>
      <c r="AT29" s="35">
        <v>5367</v>
      </c>
      <c r="AU29" s="35">
        <v>421</v>
      </c>
      <c r="AV29" s="35">
        <v>936</v>
      </c>
      <c r="AW29" s="35">
        <v>1570</v>
      </c>
    </row>
    <row r="30" spans="2:49" ht="15" customHeight="1" outlineLevel="1">
      <c r="B30" s="50" t="s">
        <v>212</v>
      </c>
      <c r="C30" s="38"/>
      <c r="D30" s="35">
        <v>-164</v>
      </c>
      <c r="E30" s="35">
        <v>-1137</v>
      </c>
      <c r="F30" s="35">
        <v>-2375</v>
      </c>
      <c r="G30" s="35">
        <v>-906</v>
      </c>
      <c r="H30" s="35">
        <v>-1882</v>
      </c>
      <c r="I30" s="35">
        <v>-4639</v>
      </c>
      <c r="J30" s="35">
        <v>-3188</v>
      </c>
      <c r="K30" s="35">
        <v>-1901</v>
      </c>
      <c r="L30" s="35">
        <v>-152</v>
      </c>
      <c r="M30" s="35">
        <v>1480</v>
      </c>
      <c r="N30" s="35">
        <v>-1863</v>
      </c>
      <c r="O30" s="35">
        <v>-2160</v>
      </c>
      <c r="P30" s="35">
        <v>429</v>
      </c>
      <c r="Q30" s="35">
        <v>-1316</v>
      </c>
      <c r="R30" s="35">
        <v>2974</v>
      </c>
      <c r="S30" s="35">
        <v>-1173</v>
      </c>
      <c r="T30" s="35">
        <v>-2495</v>
      </c>
      <c r="U30" s="35">
        <v>902</v>
      </c>
      <c r="V30" s="35">
        <v>-773</v>
      </c>
      <c r="W30" s="35">
        <v>1156</v>
      </c>
      <c r="X30" s="35">
        <v>4776</v>
      </c>
      <c r="Y30" s="35">
        <v>-1972</v>
      </c>
      <c r="Z30" s="35">
        <v>1314</v>
      </c>
      <c r="AA30" s="35">
        <v>-462</v>
      </c>
      <c r="AB30" s="35">
        <v>3046</v>
      </c>
      <c r="AC30" s="35">
        <v>-410</v>
      </c>
      <c r="AD30" s="35">
        <v>-867</v>
      </c>
      <c r="AE30" s="35">
        <v>388</v>
      </c>
      <c r="AF30" s="35">
        <v>186</v>
      </c>
      <c r="AG30" s="35">
        <v>-1084</v>
      </c>
      <c r="AH30" s="35">
        <v>857</v>
      </c>
      <c r="AI30" s="35">
        <v>1344</v>
      </c>
      <c r="AJ30" s="35">
        <v>-1446</v>
      </c>
      <c r="AK30" s="35">
        <v>-508</v>
      </c>
      <c r="AL30" s="35">
        <v>803</v>
      </c>
      <c r="AM30" s="35">
        <v>-4111</v>
      </c>
      <c r="AN30" s="35">
        <v>770</v>
      </c>
      <c r="AO30" s="35">
        <v>-2983</v>
      </c>
      <c r="AP30" s="35">
        <v>-3936</v>
      </c>
      <c r="AQ30" s="35">
        <v>-6667</v>
      </c>
      <c r="AR30" s="35">
        <v>-2419</v>
      </c>
      <c r="AS30" s="35">
        <v>-2919</v>
      </c>
      <c r="AT30" s="35">
        <v>-2833</v>
      </c>
      <c r="AU30" s="35">
        <v>-2062</v>
      </c>
      <c r="AV30" s="35">
        <v>-2719</v>
      </c>
      <c r="AW30" s="35">
        <v>-1661</v>
      </c>
    </row>
    <row r="31" spans="2:49" ht="15" customHeight="1" outlineLevel="1">
      <c r="B31" s="37" t="s">
        <v>44</v>
      </c>
      <c r="C31" s="38"/>
      <c r="D31" s="39">
        <v>2404</v>
      </c>
      <c r="E31" s="39">
        <v>-4286</v>
      </c>
      <c r="F31" s="39">
        <v>-5899</v>
      </c>
      <c r="G31" s="39">
        <v>1419</v>
      </c>
      <c r="H31" s="39">
        <v>-4329</v>
      </c>
      <c r="I31" s="39">
        <v>-11657</v>
      </c>
      <c r="J31" s="39">
        <v>3517</v>
      </c>
      <c r="K31" s="39">
        <v>-1339</v>
      </c>
      <c r="L31" s="39">
        <v>1073</v>
      </c>
      <c r="M31" s="39">
        <v>1699</v>
      </c>
      <c r="N31" s="39">
        <v>-1823</v>
      </c>
      <c r="O31" s="39">
        <v>-2408</v>
      </c>
      <c r="P31" s="39">
        <v>561</v>
      </c>
      <c r="Q31" s="39">
        <v>-1056</v>
      </c>
      <c r="R31" s="39">
        <v>3695</v>
      </c>
      <c r="S31" s="39">
        <v>-152</v>
      </c>
      <c r="T31" s="39">
        <v>-2466</v>
      </c>
      <c r="U31" s="39">
        <v>-774</v>
      </c>
      <c r="V31" s="39">
        <v>-1117</v>
      </c>
      <c r="W31" s="39">
        <v>-18</v>
      </c>
      <c r="X31" s="39">
        <v>5310</v>
      </c>
      <c r="Y31" s="39">
        <v>-1069</v>
      </c>
      <c r="Z31" s="39">
        <v>-599</v>
      </c>
      <c r="AA31" s="39">
        <v>-226</v>
      </c>
      <c r="AB31" s="39">
        <v>953</v>
      </c>
      <c r="AC31" s="39">
        <v>273</v>
      </c>
      <c r="AD31" s="39">
        <v>361</v>
      </c>
      <c r="AE31" s="39">
        <v>581</v>
      </c>
      <c r="AF31" s="39">
        <v>73</v>
      </c>
      <c r="AG31" s="39">
        <v>-1304</v>
      </c>
      <c r="AH31" s="39">
        <v>-591</v>
      </c>
      <c r="AI31" s="39">
        <v>520</v>
      </c>
      <c r="AJ31" s="39">
        <v>100</v>
      </c>
      <c r="AK31" s="39">
        <v>-2382</v>
      </c>
      <c r="AL31" s="39">
        <v>420</v>
      </c>
      <c r="AM31" s="39">
        <v>-4185</v>
      </c>
      <c r="AN31" s="39">
        <v>711</v>
      </c>
      <c r="AO31" s="39">
        <v>-3525</v>
      </c>
      <c r="AP31" s="39">
        <v>-3961</v>
      </c>
      <c r="AQ31" s="39">
        <v>-6834</v>
      </c>
      <c r="AR31" s="39">
        <v>-3131</v>
      </c>
      <c r="AS31" s="39">
        <v>-3286</v>
      </c>
      <c r="AT31" s="39">
        <v>-2001</v>
      </c>
      <c r="AU31" s="39">
        <v>-2527</v>
      </c>
      <c r="AV31" s="39">
        <v>-2081</v>
      </c>
      <c r="AW31" s="39">
        <v>481</v>
      </c>
    </row>
    <row r="32" spans="2:49" ht="15" customHeight="1">
      <c r="B32" s="37" t="s">
        <v>213</v>
      </c>
      <c r="C32" s="34"/>
      <c r="D32" s="39">
        <v>-2568</v>
      </c>
      <c r="E32" s="39">
        <v>3149</v>
      </c>
      <c r="F32" s="39">
        <v>3524</v>
      </c>
      <c r="G32" s="39">
        <v>-2325</v>
      </c>
      <c r="H32" s="39">
        <v>2447</v>
      </c>
      <c r="I32" s="39">
        <v>7018</v>
      </c>
      <c r="J32" s="39">
        <v>-6705</v>
      </c>
      <c r="K32" s="39">
        <v>-562</v>
      </c>
      <c r="L32" s="39">
        <v>-1225</v>
      </c>
      <c r="M32" s="39">
        <v>-219</v>
      </c>
      <c r="N32" s="39">
        <v>-40</v>
      </c>
      <c r="O32" s="39">
        <v>248</v>
      </c>
      <c r="P32" s="39">
        <v>-132</v>
      </c>
      <c r="Q32" s="39">
        <v>-260</v>
      </c>
      <c r="R32" s="39">
        <v>-721</v>
      </c>
      <c r="S32" s="39">
        <v>-1021</v>
      </c>
      <c r="T32" s="39">
        <v>-29</v>
      </c>
      <c r="U32" s="39">
        <v>1676</v>
      </c>
      <c r="V32" s="39">
        <v>344</v>
      </c>
      <c r="W32" s="39">
        <v>1174</v>
      </c>
      <c r="X32" s="39">
        <v>-534</v>
      </c>
      <c r="Y32" s="39">
        <v>-903</v>
      </c>
      <c r="Z32" s="39">
        <v>1913</v>
      </c>
      <c r="AA32" s="39">
        <v>-236</v>
      </c>
      <c r="AB32" s="39">
        <v>2093</v>
      </c>
      <c r="AC32" s="39">
        <v>-683</v>
      </c>
      <c r="AD32" s="39">
        <v>-1228</v>
      </c>
      <c r="AE32" s="39">
        <v>-193</v>
      </c>
      <c r="AF32" s="39">
        <v>113</v>
      </c>
      <c r="AG32" s="39">
        <v>220</v>
      </c>
      <c r="AH32" s="39">
        <v>1448</v>
      </c>
      <c r="AI32" s="39">
        <v>824</v>
      </c>
      <c r="AJ32" s="39">
        <v>-1546</v>
      </c>
      <c r="AK32" s="39">
        <v>1874</v>
      </c>
      <c r="AL32" s="39">
        <v>383</v>
      </c>
      <c r="AM32" s="39">
        <v>74</v>
      </c>
      <c r="AN32" s="39">
        <v>59</v>
      </c>
      <c r="AO32" s="39">
        <v>542</v>
      </c>
      <c r="AP32" s="39">
        <v>25</v>
      </c>
      <c r="AQ32" s="39">
        <v>167</v>
      </c>
      <c r="AR32" s="39">
        <v>712</v>
      </c>
      <c r="AS32" s="39">
        <v>367</v>
      </c>
      <c r="AT32" s="39">
        <v>-832</v>
      </c>
      <c r="AU32" s="39">
        <v>465</v>
      </c>
      <c r="AV32" s="39">
        <v>-638</v>
      </c>
      <c r="AW32" s="39">
        <v>-2142</v>
      </c>
    </row>
    <row r="33" spans="2:49" ht="15" customHeight="1" outlineLevel="1">
      <c r="B33" s="50" t="s">
        <v>214</v>
      </c>
      <c r="C33" s="38"/>
      <c r="D33" s="35">
        <v>1837</v>
      </c>
      <c r="E33" s="35">
        <v>-350</v>
      </c>
      <c r="F33" s="35">
        <v>-1412</v>
      </c>
      <c r="G33" s="35">
        <v>-184</v>
      </c>
      <c r="H33" s="35">
        <v>-195</v>
      </c>
      <c r="I33" s="35">
        <v>-74</v>
      </c>
      <c r="J33" s="35">
        <v>1723</v>
      </c>
      <c r="K33" s="35">
        <v>-2336</v>
      </c>
      <c r="L33" s="35">
        <v>161</v>
      </c>
      <c r="M33" s="35">
        <v>-453</v>
      </c>
      <c r="N33" s="35">
        <v>337</v>
      </c>
      <c r="O33" s="35">
        <v>4437</v>
      </c>
      <c r="P33" s="35">
        <v>-173</v>
      </c>
      <c r="Q33" s="35">
        <v>-1632</v>
      </c>
      <c r="R33" s="35">
        <v>-598</v>
      </c>
      <c r="S33" s="35">
        <v>3310</v>
      </c>
      <c r="T33" s="35">
        <v>-985</v>
      </c>
      <c r="U33" s="35">
        <v>122</v>
      </c>
      <c r="V33" s="35">
        <v>3492</v>
      </c>
      <c r="W33" s="35">
        <v>-449</v>
      </c>
      <c r="X33" s="35">
        <v>-830</v>
      </c>
      <c r="Y33" s="35">
        <v>258</v>
      </c>
      <c r="Z33" s="35">
        <v>10008</v>
      </c>
      <c r="AA33" s="35">
        <v>376</v>
      </c>
      <c r="AB33" s="35">
        <v>880</v>
      </c>
      <c r="AC33" s="35">
        <v>3324</v>
      </c>
      <c r="AD33" s="35">
        <v>5357</v>
      </c>
      <c r="AE33" s="35">
        <v>6238</v>
      </c>
      <c r="AF33" s="35">
        <v>-363</v>
      </c>
      <c r="AG33" s="35">
        <v>14</v>
      </c>
      <c r="AH33" s="35">
        <v>1345</v>
      </c>
      <c r="AI33" s="35">
        <v>19214</v>
      </c>
      <c r="AJ33" s="35">
        <v>208</v>
      </c>
      <c r="AK33" s="35">
        <v>1569</v>
      </c>
      <c r="AL33" s="35">
        <v>14892</v>
      </c>
      <c r="AM33" s="35">
        <v>-4456</v>
      </c>
      <c r="AN33" s="35">
        <v>-932</v>
      </c>
      <c r="AO33" s="35">
        <v>-1600</v>
      </c>
      <c r="AP33" s="35">
        <v>-1647</v>
      </c>
      <c r="AQ33" s="35">
        <v>21373</v>
      </c>
      <c r="AR33" s="35">
        <v>-436</v>
      </c>
      <c r="AS33" s="35">
        <v>1211</v>
      </c>
      <c r="AT33" s="35">
        <v>2451</v>
      </c>
      <c r="AU33" s="35">
        <v>61851</v>
      </c>
      <c r="AV33" s="35">
        <v>-696</v>
      </c>
      <c r="AW33" s="35">
        <v>-2673</v>
      </c>
    </row>
    <row r="34" spans="2:49" ht="15" customHeight="1" outlineLevel="1">
      <c r="B34" s="37" t="s">
        <v>215</v>
      </c>
      <c r="C34" s="38"/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1105</v>
      </c>
      <c r="Y34" s="39">
        <v>-1105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9</v>
      </c>
      <c r="AG34" s="39">
        <v>-9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</row>
    <row r="35" spans="2:49" ht="15" customHeight="1" outlineLevel="1">
      <c r="B35" s="37" t="s">
        <v>216</v>
      </c>
      <c r="C35" s="38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</row>
    <row r="36" spans="2:49" ht="15" customHeight="1">
      <c r="B36" s="37" t="s">
        <v>217</v>
      </c>
      <c r="C36" s="42"/>
      <c r="D36" s="39">
        <v>1837</v>
      </c>
      <c r="E36" s="39">
        <v>-350</v>
      </c>
      <c r="F36" s="39">
        <v>-1412</v>
      </c>
      <c r="G36" s="39">
        <v>-184</v>
      </c>
      <c r="H36" s="39">
        <v>-195</v>
      </c>
      <c r="I36" s="39">
        <v>-74</v>
      </c>
      <c r="J36" s="39">
        <v>1723</v>
      </c>
      <c r="K36" s="39">
        <v>-2336</v>
      </c>
      <c r="L36" s="39">
        <v>161</v>
      </c>
      <c r="M36" s="39">
        <v>-453</v>
      </c>
      <c r="N36" s="39">
        <v>337</v>
      </c>
      <c r="O36" s="39">
        <v>4437</v>
      </c>
      <c r="P36" s="39">
        <v>-173</v>
      </c>
      <c r="Q36" s="39">
        <v>-1632</v>
      </c>
      <c r="R36" s="39">
        <v>-598</v>
      </c>
      <c r="S36" s="39">
        <v>3310</v>
      </c>
      <c r="T36" s="39">
        <v>-985</v>
      </c>
      <c r="U36" s="39">
        <v>122</v>
      </c>
      <c r="V36" s="39">
        <v>3492</v>
      </c>
      <c r="W36" s="39">
        <v>-449</v>
      </c>
      <c r="X36" s="39">
        <v>-1935</v>
      </c>
      <c r="Y36" s="39">
        <v>1363</v>
      </c>
      <c r="Z36" s="39">
        <v>10008</v>
      </c>
      <c r="AA36" s="39">
        <v>376</v>
      </c>
      <c r="AB36" s="39">
        <v>880</v>
      </c>
      <c r="AC36" s="39">
        <v>3324</v>
      </c>
      <c r="AD36" s="39">
        <v>5357</v>
      </c>
      <c r="AE36" s="39">
        <v>6238</v>
      </c>
      <c r="AF36" s="39">
        <v>-372</v>
      </c>
      <c r="AG36" s="39">
        <v>23</v>
      </c>
      <c r="AH36" s="39">
        <v>1345</v>
      </c>
      <c r="AI36" s="39">
        <v>19214</v>
      </c>
      <c r="AJ36" s="39">
        <v>208</v>
      </c>
      <c r="AK36" s="39">
        <v>1569</v>
      </c>
      <c r="AL36" s="39">
        <v>14892</v>
      </c>
      <c r="AM36" s="39">
        <v>-4456</v>
      </c>
      <c r="AN36" s="39">
        <v>-932</v>
      </c>
      <c r="AO36" s="39">
        <v>-1600</v>
      </c>
      <c r="AP36" s="39">
        <v>-1647</v>
      </c>
      <c r="AQ36" s="39">
        <v>21373</v>
      </c>
      <c r="AR36" s="39">
        <v>-436</v>
      </c>
      <c r="AS36" s="39">
        <v>1211</v>
      </c>
      <c r="AT36" s="39">
        <v>2451</v>
      </c>
      <c r="AU36" s="39">
        <v>61851</v>
      </c>
      <c r="AV36" s="39">
        <v>-696</v>
      </c>
      <c r="AW36" s="39">
        <v>-2673</v>
      </c>
    </row>
    <row r="37" spans="2:49" ht="10" customHeight="1">
      <c r="B37" s="41" t="s">
        <v>218</v>
      </c>
      <c r="C37" s="34"/>
      <c r="D37" s="43">
        <v>1835</v>
      </c>
      <c r="E37" s="43">
        <v>1303</v>
      </c>
      <c r="F37" s="43">
        <v>1433</v>
      </c>
      <c r="G37" s="43">
        <v>4352</v>
      </c>
      <c r="H37" s="43">
        <v>-685</v>
      </c>
      <c r="I37" s="43">
        <v>-3691</v>
      </c>
      <c r="J37" s="43">
        <v>1552</v>
      </c>
      <c r="K37" s="43">
        <v>-1953</v>
      </c>
      <c r="L37" s="43">
        <v>-3655</v>
      </c>
      <c r="M37" s="43">
        <v>1950</v>
      </c>
      <c r="N37" s="43">
        <v>-2783</v>
      </c>
      <c r="O37" s="43">
        <v>1725</v>
      </c>
      <c r="P37" s="43">
        <v>-3887</v>
      </c>
      <c r="Q37" s="43">
        <v>-5262</v>
      </c>
      <c r="R37" s="43">
        <v>-965</v>
      </c>
      <c r="S37" s="43">
        <v>-3860</v>
      </c>
      <c r="T37" s="43">
        <v>-6928</v>
      </c>
      <c r="U37" s="43">
        <v>-5869</v>
      </c>
      <c r="V37" s="43">
        <v>-6944</v>
      </c>
      <c r="W37" s="43">
        <v>-2467</v>
      </c>
      <c r="X37" s="43">
        <v>-1611</v>
      </c>
      <c r="Y37" s="43">
        <v>-10473</v>
      </c>
      <c r="Z37" s="43">
        <v>-2001</v>
      </c>
      <c r="AA37" s="43">
        <v>5218</v>
      </c>
      <c r="AB37" s="43">
        <v>-9050</v>
      </c>
      <c r="AC37" s="43">
        <v>-15439</v>
      </c>
      <c r="AD37" s="43">
        <v>-656</v>
      </c>
      <c r="AE37" s="43">
        <v>-6934</v>
      </c>
      <c r="AF37" s="43">
        <v>-2414</v>
      </c>
      <c r="AG37" s="43">
        <v>1308</v>
      </c>
      <c r="AH37" s="43">
        <v>5931</v>
      </c>
      <c r="AI37" s="43">
        <v>18764</v>
      </c>
      <c r="AJ37" s="43">
        <v>-929</v>
      </c>
      <c r="AK37" s="43">
        <v>3389</v>
      </c>
      <c r="AL37" s="43">
        <v>8620</v>
      </c>
      <c r="AM37" s="43">
        <v>-24782</v>
      </c>
      <c r="AN37" s="43">
        <v>-14150</v>
      </c>
      <c r="AO37" s="43">
        <v>-32664</v>
      </c>
      <c r="AP37" s="43">
        <v>-36420</v>
      </c>
      <c r="AQ37" s="43">
        <v>-30125</v>
      </c>
      <c r="AR37" s="43">
        <v>-31729</v>
      </c>
      <c r="AS37" s="43">
        <v>-30930</v>
      </c>
      <c r="AT37" s="43">
        <v>-23693</v>
      </c>
      <c r="AU37" s="43">
        <v>30923</v>
      </c>
      <c r="AV37" s="43">
        <v>-23631</v>
      </c>
      <c r="AW37" s="43">
        <v>-24059</v>
      </c>
    </row>
    <row r="38" spans="2:49" ht="15" customHeight="1">
      <c r="B38" s="51"/>
      <c r="C38" s="4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35"/>
      <c r="AV38" s="35"/>
      <c r="AW38" s="35"/>
    </row>
    <row r="39" spans="2:49" ht="15" customHeight="1">
      <c r="B39" s="52" t="s">
        <v>219</v>
      </c>
      <c r="C39" s="38"/>
      <c r="D39" s="43">
        <v>64796</v>
      </c>
      <c r="E39" s="43">
        <v>69547</v>
      </c>
      <c r="F39" s="43">
        <v>54448</v>
      </c>
      <c r="G39" s="43">
        <v>67063</v>
      </c>
      <c r="H39" s="43">
        <v>60613</v>
      </c>
      <c r="I39" s="43">
        <v>62314</v>
      </c>
      <c r="J39" s="43">
        <v>64966</v>
      </c>
      <c r="K39" s="43">
        <v>61580</v>
      </c>
      <c r="L39" s="43">
        <v>46102</v>
      </c>
      <c r="M39" s="43">
        <v>38401</v>
      </c>
      <c r="N39" s="43">
        <v>31985</v>
      </c>
      <c r="O39" s="43">
        <v>48653</v>
      </c>
      <c r="P39" s="43">
        <v>32342</v>
      </c>
      <c r="Q39" s="43">
        <v>24773</v>
      </c>
      <c r="R39" s="43">
        <v>48106</v>
      </c>
      <c r="S39" s="43">
        <v>43698</v>
      </c>
      <c r="T39" s="43">
        <v>32393</v>
      </c>
      <c r="U39" s="43">
        <v>38567</v>
      </c>
      <c r="V39" s="43">
        <v>31680</v>
      </c>
      <c r="W39" s="43">
        <v>73898</v>
      </c>
      <c r="X39" s="43">
        <v>50740</v>
      </c>
      <c r="Y39" s="43">
        <v>43635</v>
      </c>
      <c r="Z39" s="43">
        <v>51771</v>
      </c>
      <c r="AA39" s="43">
        <v>51582</v>
      </c>
      <c r="AB39" s="43">
        <v>25287</v>
      </c>
      <c r="AC39" s="43">
        <v>25735</v>
      </c>
      <c r="AD39" s="43">
        <v>38986</v>
      </c>
      <c r="AE39" s="43">
        <v>67347</v>
      </c>
      <c r="AF39" s="43">
        <v>54770</v>
      </c>
      <c r="AG39" s="43">
        <v>69456</v>
      </c>
      <c r="AH39" s="43">
        <v>74850</v>
      </c>
      <c r="AI39" s="43">
        <v>91582</v>
      </c>
      <c r="AJ39" s="43">
        <v>89476</v>
      </c>
      <c r="AK39" s="43">
        <v>126762</v>
      </c>
      <c r="AL39" s="43">
        <v>93478</v>
      </c>
      <c r="AM39" s="43">
        <v>100489</v>
      </c>
      <c r="AN39" s="43">
        <v>90932</v>
      </c>
      <c r="AO39" s="43">
        <v>70442</v>
      </c>
      <c r="AP39" s="43">
        <v>82123</v>
      </c>
      <c r="AQ39" s="43">
        <v>12190</v>
      </c>
      <c r="AR39" s="43">
        <v>55071</v>
      </c>
      <c r="AS39" s="43">
        <v>54388</v>
      </c>
      <c r="AT39" s="43">
        <v>57054</v>
      </c>
      <c r="AU39" s="43">
        <v>86247</v>
      </c>
      <c r="AV39" s="43">
        <v>56308</v>
      </c>
      <c r="AW39" s="43">
        <v>68174</v>
      </c>
    </row>
    <row r="40" spans="2:49" ht="15" customHeight="1">
      <c r="B40" s="50" t="s">
        <v>220</v>
      </c>
      <c r="C40" s="42"/>
      <c r="D40" s="39">
        <v>-9371</v>
      </c>
      <c r="E40" s="39">
        <v>-14423</v>
      </c>
      <c r="F40" s="39">
        <v>-8628</v>
      </c>
      <c r="G40" s="39">
        <v>-12148</v>
      </c>
      <c r="H40" s="39">
        <v>-12536</v>
      </c>
      <c r="I40" s="39">
        <v>-13394</v>
      </c>
      <c r="J40" s="39">
        <v>-11901</v>
      </c>
      <c r="K40" s="39">
        <v>-7940</v>
      </c>
      <c r="L40" s="39">
        <v>-11095</v>
      </c>
      <c r="M40" s="39">
        <v>-8831</v>
      </c>
      <c r="N40" s="39">
        <v>-7018</v>
      </c>
      <c r="O40" s="39">
        <v>-12433</v>
      </c>
      <c r="P40" s="39">
        <v>-7711</v>
      </c>
      <c r="Q40" s="39">
        <v>-4393</v>
      </c>
      <c r="R40" s="39">
        <v>-12942</v>
      </c>
      <c r="S40" s="39">
        <v>3208</v>
      </c>
      <c r="T40" s="39">
        <v>-7350</v>
      </c>
      <c r="U40" s="39">
        <v>-13157</v>
      </c>
      <c r="V40" s="39">
        <v>-11319</v>
      </c>
      <c r="W40" s="39">
        <v>-16443</v>
      </c>
      <c r="X40" s="39">
        <v>-15100</v>
      </c>
      <c r="Y40" s="39">
        <v>-10026</v>
      </c>
      <c r="Z40" s="39">
        <v>-14599</v>
      </c>
      <c r="AA40" s="39">
        <v>-7140</v>
      </c>
      <c r="AB40" s="39">
        <v>-7303</v>
      </c>
      <c r="AC40" s="39">
        <v>-8183</v>
      </c>
      <c r="AD40" s="39">
        <v>-7507</v>
      </c>
      <c r="AE40" s="39">
        <v>-14761</v>
      </c>
      <c r="AF40" s="39">
        <v>-11774</v>
      </c>
      <c r="AG40" s="39">
        <v>-12275</v>
      </c>
      <c r="AH40" s="39">
        <v>-14397</v>
      </c>
      <c r="AI40" s="39">
        <v>-26351</v>
      </c>
      <c r="AJ40" s="39">
        <v>-21360</v>
      </c>
      <c r="AK40" s="39">
        <v>-28487</v>
      </c>
      <c r="AL40" s="39">
        <v>-24218</v>
      </c>
      <c r="AM40" s="39">
        <v>-25644</v>
      </c>
      <c r="AN40" s="39">
        <v>-23927</v>
      </c>
      <c r="AO40" s="39">
        <v>-20636</v>
      </c>
      <c r="AP40" s="39">
        <v>-23947</v>
      </c>
      <c r="AQ40" s="39">
        <v>6563</v>
      </c>
      <c r="AR40" s="39">
        <v>-16476</v>
      </c>
      <c r="AS40" s="39">
        <v>-20569</v>
      </c>
      <c r="AT40" s="39">
        <v>-18489</v>
      </c>
      <c r="AU40" s="39">
        <v>-13822</v>
      </c>
      <c r="AV40" s="39">
        <v>-13255</v>
      </c>
      <c r="AW40" s="39">
        <v>-25059</v>
      </c>
    </row>
    <row r="41" spans="2:49" ht="15" customHeight="1">
      <c r="B41" s="41" t="s">
        <v>221</v>
      </c>
      <c r="C41" s="38"/>
      <c r="D41" s="43">
        <v>55425</v>
      </c>
      <c r="E41" s="43">
        <v>55124</v>
      </c>
      <c r="F41" s="43">
        <v>45820</v>
      </c>
      <c r="G41" s="43">
        <v>54915</v>
      </c>
      <c r="H41" s="43">
        <v>48077</v>
      </c>
      <c r="I41" s="43">
        <v>48920</v>
      </c>
      <c r="J41" s="43">
        <v>53065</v>
      </c>
      <c r="K41" s="43">
        <v>53640</v>
      </c>
      <c r="L41" s="43">
        <v>35007</v>
      </c>
      <c r="M41" s="43">
        <v>29570</v>
      </c>
      <c r="N41" s="43">
        <v>24967</v>
      </c>
      <c r="O41" s="43">
        <v>36220</v>
      </c>
      <c r="P41" s="43">
        <v>24631</v>
      </c>
      <c r="Q41" s="43">
        <v>20380</v>
      </c>
      <c r="R41" s="43">
        <v>35164</v>
      </c>
      <c r="S41" s="43">
        <v>46906</v>
      </c>
      <c r="T41" s="43">
        <v>25043</v>
      </c>
      <c r="U41" s="43">
        <v>25410</v>
      </c>
      <c r="V41" s="43">
        <v>20361</v>
      </c>
      <c r="W41" s="43">
        <v>57455</v>
      </c>
      <c r="X41" s="43">
        <v>35640</v>
      </c>
      <c r="Y41" s="43">
        <v>33609</v>
      </c>
      <c r="Z41" s="43">
        <v>37172</v>
      </c>
      <c r="AA41" s="43">
        <v>44442</v>
      </c>
      <c r="AB41" s="43">
        <v>17984</v>
      </c>
      <c r="AC41" s="43">
        <v>17552</v>
      </c>
      <c r="AD41" s="43">
        <v>31479</v>
      </c>
      <c r="AE41" s="43">
        <v>52586</v>
      </c>
      <c r="AF41" s="43">
        <v>42996</v>
      </c>
      <c r="AG41" s="43">
        <v>57181</v>
      </c>
      <c r="AH41" s="43">
        <v>60453</v>
      </c>
      <c r="AI41" s="43">
        <v>65231</v>
      </c>
      <c r="AJ41" s="43">
        <v>68116</v>
      </c>
      <c r="AK41" s="43">
        <v>98275</v>
      </c>
      <c r="AL41" s="43">
        <v>69260</v>
      </c>
      <c r="AM41" s="43">
        <v>74845</v>
      </c>
      <c r="AN41" s="43">
        <v>67005</v>
      </c>
      <c r="AO41" s="43">
        <v>49806</v>
      </c>
      <c r="AP41" s="43">
        <v>58176</v>
      </c>
      <c r="AQ41" s="43">
        <v>18753</v>
      </c>
      <c r="AR41" s="43">
        <v>38595</v>
      </c>
      <c r="AS41" s="43">
        <v>33819</v>
      </c>
      <c r="AT41" s="43">
        <v>38565</v>
      </c>
      <c r="AU41" s="43">
        <v>72425</v>
      </c>
      <c r="AV41" s="43">
        <v>43053</v>
      </c>
      <c r="AW41" s="43">
        <v>43115</v>
      </c>
    </row>
    <row r="42" spans="2:49" ht="15" customHeight="1">
      <c r="B42" s="50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2:49" ht="15" customHeight="1">
      <c r="B43" s="54" t="s">
        <v>222</v>
      </c>
      <c r="C43" s="42"/>
      <c r="D43" s="55">
        <v>55425</v>
      </c>
      <c r="E43" s="55">
        <v>55124</v>
      </c>
      <c r="F43" s="55">
        <v>45820</v>
      </c>
      <c r="G43" s="55">
        <v>54915</v>
      </c>
      <c r="H43" s="55">
        <v>48077</v>
      </c>
      <c r="I43" s="55">
        <v>48920</v>
      </c>
      <c r="J43" s="55">
        <v>53065</v>
      </c>
      <c r="K43" s="55">
        <v>53640</v>
      </c>
      <c r="L43" s="55">
        <v>35007</v>
      </c>
      <c r="M43" s="55">
        <v>29570</v>
      </c>
      <c r="N43" s="55">
        <v>24967</v>
      </c>
      <c r="O43" s="55">
        <v>36220</v>
      </c>
      <c r="P43" s="55">
        <v>24631</v>
      </c>
      <c r="Q43" s="55">
        <v>20380</v>
      </c>
      <c r="R43" s="55">
        <v>35164</v>
      </c>
      <c r="S43" s="55">
        <v>46906</v>
      </c>
      <c r="T43" s="55">
        <v>25043</v>
      </c>
      <c r="U43" s="55">
        <v>25410</v>
      </c>
      <c r="V43" s="55">
        <v>20361</v>
      </c>
      <c r="W43" s="55">
        <v>57455</v>
      </c>
      <c r="X43" s="55">
        <v>35640</v>
      </c>
      <c r="Y43" s="55">
        <v>33609</v>
      </c>
      <c r="Z43" s="55">
        <v>37172</v>
      </c>
      <c r="AA43" s="55">
        <v>44442</v>
      </c>
      <c r="AB43" s="55">
        <v>17984</v>
      </c>
      <c r="AC43" s="55">
        <v>17552</v>
      </c>
      <c r="AD43" s="55">
        <v>31479</v>
      </c>
      <c r="AE43" s="55">
        <v>52586</v>
      </c>
      <c r="AF43" s="55">
        <v>42996</v>
      </c>
      <c r="AG43" s="55">
        <v>57181</v>
      </c>
      <c r="AH43" s="55">
        <v>60453</v>
      </c>
      <c r="AI43" s="55">
        <v>65231</v>
      </c>
      <c r="AJ43" s="55">
        <v>68116</v>
      </c>
      <c r="AK43" s="55">
        <v>98275</v>
      </c>
      <c r="AL43" s="55">
        <v>69260</v>
      </c>
      <c r="AM43" s="55">
        <v>74845</v>
      </c>
      <c r="AN43" s="55">
        <v>67005</v>
      </c>
      <c r="AO43" s="55">
        <v>49806</v>
      </c>
      <c r="AP43" s="55">
        <v>58176</v>
      </c>
      <c r="AQ43" s="55">
        <v>18753</v>
      </c>
      <c r="AR43" s="55">
        <v>38595</v>
      </c>
      <c r="AS43" s="55">
        <v>33819</v>
      </c>
      <c r="AT43" s="55">
        <v>38565</v>
      </c>
      <c r="AU43" s="55">
        <v>72425</v>
      </c>
      <c r="AV43" s="55">
        <v>43053</v>
      </c>
      <c r="AW43" s="55">
        <v>43115</v>
      </c>
    </row>
    <row r="44" spans="2:49" ht="15" customHeight="1">
      <c r="B44" s="56" t="s">
        <v>223</v>
      </c>
      <c r="C44" s="53"/>
      <c r="D44" s="57">
        <v>20092</v>
      </c>
      <c r="E44" s="57">
        <v>20117</v>
      </c>
      <c r="F44" s="57">
        <v>17906</v>
      </c>
      <c r="G44" s="57">
        <v>18501</v>
      </c>
      <c r="H44" s="57">
        <v>16696</v>
      </c>
      <c r="I44" s="57">
        <v>15232</v>
      </c>
      <c r="J44" s="57">
        <v>19479</v>
      </c>
      <c r="K44" s="57">
        <v>17308</v>
      </c>
      <c r="L44" s="57">
        <v>11046</v>
      </c>
      <c r="M44" s="57">
        <v>9108</v>
      </c>
      <c r="N44" s="57">
        <v>8319</v>
      </c>
      <c r="O44" s="57">
        <v>12282</v>
      </c>
      <c r="P44" s="57">
        <v>8325</v>
      </c>
      <c r="Q44" s="57">
        <v>6919</v>
      </c>
      <c r="R44" s="57">
        <v>13143</v>
      </c>
      <c r="S44" s="57">
        <v>15307</v>
      </c>
      <c r="T44" s="57">
        <v>7520</v>
      </c>
      <c r="U44" s="57">
        <v>8556</v>
      </c>
      <c r="V44" s="57">
        <v>8888</v>
      </c>
      <c r="W44" s="57">
        <v>17199</v>
      </c>
      <c r="X44" s="57">
        <v>11013</v>
      </c>
      <c r="Y44" s="57">
        <v>12811</v>
      </c>
      <c r="Z44" s="57">
        <v>13214</v>
      </c>
      <c r="AA44" s="57">
        <v>10443</v>
      </c>
      <c r="AB44" s="57">
        <v>8391</v>
      </c>
      <c r="AC44" s="57">
        <v>8846</v>
      </c>
      <c r="AD44" s="57">
        <v>11419</v>
      </c>
      <c r="AE44" s="57">
        <v>17663</v>
      </c>
      <c r="AF44" s="57">
        <v>12756</v>
      </c>
      <c r="AG44" s="57">
        <v>15591</v>
      </c>
      <c r="AH44" s="57">
        <v>16625</v>
      </c>
      <c r="AI44" s="57">
        <v>20597</v>
      </c>
      <c r="AJ44" s="57">
        <v>20414</v>
      </c>
      <c r="AK44" s="57">
        <v>25766</v>
      </c>
      <c r="AL44" s="57">
        <v>21383</v>
      </c>
      <c r="AM44" s="57">
        <v>25572</v>
      </c>
      <c r="AN44" s="57">
        <v>19522</v>
      </c>
      <c r="AO44" s="57">
        <v>17402</v>
      </c>
      <c r="AP44" s="57">
        <v>23998</v>
      </c>
      <c r="AQ44" s="57">
        <v>16791</v>
      </c>
      <c r="AR44" s="57">
        <v>17754</v>
      </c>
      <c r="AS44" s="57">
        <v>21412</v>
      </c>
      <c r="AT44" s="57">
        <v>19971</v>
      </c>
      <c r="AU44" s="57">
        <v>21211</v>
      </c>
      <c r="AV44" s="57">
        <v>21809</v>
      </c>
      <c r="AW44" s="57">
        <v>20778</v>
      </c>
    </row>
    <row r="45" spans="2:49" ht="13">
      <c r="B45" s="54" t="s">
        <v>224</v>
      </c>
      <c r="C45" s="58"/>
      <c r="D45" s="55">
        <v>35333</v>
      </c>
      <c r="E45" s="55">
        <v>35007</v>
      </c>
      <c r="F45" s="55">
        <v>27914</v>
      </c>
      <c r="G45" s="55">
        <v>36414</v>
      </c>
      <c r="H45" s="55">
        <v>31381</v>
      </c>
      <c r="I45" s="55">
        <v>33688</v>
      </c>
      <c r="J45" s="55">
        <v>33586</v>
      </c>
      <c r="K45" s="55">
        <v>36332</v>
      </c>
      <c r="L45" s="55">
        <v>23961</v>
      </c>
      <c r="M45" s="55">
        <v>20462</v>
      </c>
      <c r="N45" s="55">
        <v>16648</v>
      </c>
      <c r="O45" s="55">
        <v>23938</v>
      </c>
      <c r="P45" s="55">
        <v>16306</v>
      </c>
      <c r="Q45" s="55">
        <v>13461</v>
      </c>
      <c r="R45" s="55">
        <v>22021</v>
      </c>
      <c r="S45" s="55">
        <v>31599</v>
      </c>
      <c r="T45" s="55">
        <v>17523</v>
      </c>
      <c r="U45" s="55">
        <v>16854</v>
      </c>
      <c r="V45" s="55">
        <v>11473</v>
      </c>
      <c r="W45" s="55">
        <v>40256</v>
      </c>
      <c r="X45" s="55">
        <v>24627</v>
      </c>
      <c r="Y45" s="55">
        <v>20798</v>
      </c>
      <c r="Z45" s="55">
        <v>23958</v>
      </c>
      <c r="AA45" s="55">
        <v>33999</v>
      </c>
      <c r="AB45" s="55">
        <v>9593</v>
      </c>
      <c r="AC45" s="55">
        <v>8706</v>
      </c>
      <c r="AD45" s="55">
        <v>20060</v>
      </c>
      <c r="AE45" s="55">
        <v>34923</v>
      </c>
      <c r="AF45" s="55">
        <v>30240</v>
      </c>
      <c r="AG45" s="55">
        <v>41590</v>
      </c>
      <c r="AH45" s="55">
        <v>43828</v>
      </c>
      <c r="AI45" s="55">
        <v>44634</v>
      </c>
      <c r="AJ45" s="55">
        <v>47702</v>
      </c>
      <c r="AK45" s="55">
        <v>72509</v>
      </c>
      <c r="AL45" s="55">
        <v>47877</v>
      </c>
      <c r="AM45" s="55">
        <v>49273</v>
      </c>
      <c r="AN45" s="55">
        <v>47483</v>
      </c>
      <c r="AO45" s="55">
        <v>32404</v>
      </c>
      <c r="AP45" s="55">
        <v>34178</v>
      </c>
      <c r="AQ45" s="55">
        <v>1962</v>
      </c>
      <c r="AR45" s="55">
        <v>20841</v>
      </c>
      <c r="AS45" s="55">
        <v>12407</v>
      </c>
      <c r="AT45" s="55">
        <v>18594</v>
      </c>
      <c r="AU45" s="55">
        <v>51214</v>
      </c>
      <c r="AV45" s="55">
        <v>21244</v>
      </c>
      <c r="AW45" s="55">
        <v>22337</v>
      </c>
    </row>
    <row r="46" spans="2:49" ht="15" customHeight="1">
      <c r="B46" s="47"/>
      <c r="C46" s="5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60"/>
      <c r="AV46" s="60"/>
      <c r="AW46" s="60"/>
    </row>
    <row r="47" spans="2:49" ht="10" customHeight="1">
      <c r="B47" s="61" t="s">
        <v>225</v>
      </c>
      <c r="D47" s="62">
        <v>29515</v>
      </c>
      <c r="E47" s="62">
        <v>30401</v>
      </c>
      <c r="F47" s="62">
        <v>28070</v>
      </c>
      <c r="G47" s="62">
        <v>31053</v>
      </c>
      <c r="H47" s="62">
        <v>28305</v>
      </c>
      <c r="I47" s="62">
        <v>30512</v>
      </c>
      <c r="J47" s="62">
        <v>30259</v>
      </c>
      <c r="K47" s="62">
        <v>35267</v>
      </c>
      <c r="L47" s="62">
        <v>30026</v>
      </c>
      <c r="M47" s="62">
        <v>31588</v>
      </c>
      <c r="N47" s="62">
        <v>28435</v>
      </c>
      <c r="O47" s="62">
        <v>28583</v>
      </c>
      <c r="P47" s="62">
        <v>28763</v>
      </c>
      <c r="Q47" s="62">
        <v>29016</v>
      </c>
      <c r="R47" s="62">
        <v>28941</v>
      </c>
      <c r="S47" s="62">
        <v>35410</v>
      </c>
      <c r="T47" s="62">
        <v>28774</v>
      </c>
      <c r="U47" s="62">
        <v>28472</v>
      </c>
      <c r="V47" s="62">
        <v>29080</v>
      </c>
      <c r="W47" s="62">
        <v>41943</v>
      </c>
      <c r="X47" s="62">
        <v>31605</v>
      </c>
      <c r="Y47" s="62">
        <v>31493</v>
      </c>
      <c r="Z47" s="62">
        <v>33632</v>
      </c>
      <c r="AA47" s="62">
        <v>31647</v>
      </c>
      <c r="AB47" s="62">
        <v>31459</v>
      </c>
      <c r="AC47" s="62">
        <v>29471</v>
      </c>
      <c r="AD47" s="62">
        <v>32163</v>
      </c>
      <c r="AE47" s="62">
        <v>34518</v>
      </c>
      <c r="AF47" s="62">
        <v>33747</v>
      </c>
      <c r="AG47" s="62">
        <v>36853</v>
      </c>
      <c r="AH47" s="62">
        <v>34874</v>
      </c>
      <c r="AI47" s="62">
        <v>39267</v>
      </c>
      <c r="AJ47" s="62">
        <v>34627</v>
      </c>
      <c r="AK47" s="62">
        <v>34010</v>
      </c>
      <c r="AL47" s="62">
        <v>32686</v>
      </c>
      <c r="AM47" s="62">
        <v>37816</v>
      </c>
      <c r="AN47" s="62">
        <v>36605</v>
      </c>
      <c r="AO47" s="62">
        <v>37852</v>
      </c>
      <c r="AP47" s="62">
        <v>39077</v>
      </c>
      <c r="AQ47" s="62">
        <v>42865</v>
      </c>
      <c r="AR47" s="62">
        <v>38022</v>
      </c>
      <c r="AS47" s="62">
        <v>40335</v>
      </c>
      <c r="AT47" s="62">
        <v>41523</v>
      </c>
      <c r="AU47" s="62">
        <v>41857</v>
      </c>
      <c r="AV47" s="62">
        <v>41849</v>
      </c>
      <c r="AW47" s="62">
        <v>45373</v>
      </c>
    </row>
    <row r="48" spans="2:49" ht="15" customHeight="1">
      <c r="C48" s="25"/>
    </row>
    <row r="49" spans="2:47" ht="15" customHeight="1">
      <c r="B49" s="23"/>
      <c r="D49" s="63"/>
      <c r="E49" s="63"/>
      <c r="F49" s="63"/>
      <c r="G49" s="63"/>
      <c r="H49" s="63"/>
      <c r="I49" s="63"/>
      <c r="J49" s="63"/>
      <c r="K49" s="63"/>
      <c r="AQ49" s="26"/>
      <c r="AU49" s="26"/>
    </row>
    <row r="50" spans="2:47" ht="15" customHeight="1">
      <c r="B50" s="64"/>
      <c r="D50" s="65"/>
      <c r="E50" s="65"/>
      <c r="F50" s="65"/>
      <c r="G50" s="65"/>
      <c r="H50" s="65"/>
      <c r="I50" s="66"/>
      <c r="J50" s="66"/>
      <c r="K50" s="26"/>
      <c r="AQ50" s="26"/>
      <c r="AU50" s="26"/>
    </row>
    <row r="51" spans="2:47" ht="15" customHeight="1">
      <c r="B51" s="64"/>
      <c r="D51" s="65"/>
      <c r="E51" s="65"/>
      <c r="F51" s="65"/>
      <c r="G51" s="65"/>
      <c r="H51" s="65"/>
      <c r="I51" s="66"/>
      <c r="J51" s="66"/>
      <c r="K51" s="26"/>
    </row>
    <row r="52" spans="2:47" ht="15" customHeight="1">
      <c r="B52" s="67"/>
      <c r="D52" s="68"/>
      <c r="E52" s="68"/>
      <c r="F52" s="68"/>
      <c r="G52" s="68"/>
      <c r="H52" s="68"/>
      <c r="I52" s="69"/>
      <c r="J52" s="69"/>
      <c r="K52" s="70"/>
    </row>
    <row r="53" spans="2:47" ht="15" customHeight="1">
      <c r="D53" s="71"/>
      <c r="E53" s="71"/>
      <c r="F53" s="71"/>
      <c r="G53" s="71"/>
      <c r="H53" s="71"/>
    </row>
    <row r="54" spans="2:47" ht="15" customHeight="1">
      <c r="D54" s="71"/>
      <c r="E54" s="71"/>
      <c r="F54" s="71"/>
      <c r="G54" s="71"/>
      <c r="H54" s="71"/>
    </row>
    <row r="55" spans="2:47" ht="15" customHeight="1">
      <c r="B55" s="23"/>
      <c r="D55" s="71"/>
      <c r="E55" s="71"/>
      <c r="F55" s="71"/>
      <c r="G55" s="71"/>
      <c r="H55" s="71"/>
    </row>
    <row r="56" spans="2:47" ht="15" customHeight="1">
      <c r="B56" s="64"/>
      <c r="D56" s="72"/>
      <c r="E56" s="72"/>
      <c r="F56" s="72"/>
      <c r="G56" s="72"/>
      <c r="H56" s="72"/>
      <c r="I56" s="72"/>
      <c r="K56" s="26"/>
    </row>
    <row r="57" spans="2:47" ht="15" customHeight="1">
      <c r="B57" s="64"/>
      <c r="D57" s="72"/>
      <c r="E57" s="72"/>
      <c r="F57" s="72"/>
      <c r="G57" s="72"/>
      <c r="H57" s="72"/>
      <c r="I57" s="72"/>
      <c r="K57" s="26"/>
    </row>
    <row r="58" spans="2:47" ht="15" customHeight="1">
      <c r="B58" s="67"/>
      <c r="D58" s="68"/>
      <c r="E58" s="68"/>
      <c r="F58" s="68"/>
      <c r="G58" s="68"/>
      <c r="H58" s="68"/>
      <c r="K58" s="70"/>
    </row>
    <row r="59" spans="2:47" ht="15" customHeight="1"/>
    <row r="60" spans="2:47" ht="15" customHeight="1"/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92"/>
  <sheetViews>
    <sheetView zoomScale="80" zoomScaleNormal="80" workbookViewId="0">
      <pane xSplit="1" topLeftCell="AM1" activePane="topRight" state="frozen"/>
      <selection activeCell="A47" sqref="A47"/>
      <selection pane="topRight" activeCell="AT84" sqref="AT84:AU84"/>
    </sheetView>
  </sheetViews>
  <sheetFormatPr baseColWidth="10" defaultRowHeight="14.5"/>
  <cols>
    <col min="1" max="1" width="79.453125" customWidth="1"/>
    <col min="2" max="5" width="13.7265625" customWidth="1"/>
    <col min="6" max="6" width="12.453125" bestFit="1" customWidth="1"/>
    <col min="7" max="7" width="13.26953125" customWidth="1"/>
    <col min="8" max="8" width="13.453125" customWidth="1"/>
    <col min="9" max="13" width="13.26953125" customWidth="1"/>
    <col min="14" max="14" width="13.81640625" customWidth="1"/>
    <col min="15" max="17" width="14.7265625" customWidth="1"/>
    <col min="18" max="18" width="13.81640625" customWidth="1"/>
    <col min="20" max="20" width="13" customWidth="1"/>
    <col min="21" max="21" width="12.81640625" customWidth="1"/>
    <col min="22" max="22" width="13.81640625" customWidth="1"/>
    <col min="23" max="23" width="14.1796875" customWidth="1"/>
    <col min="24" max="24" width="14.81640625" customWidth="1"/>
    <col min="25" max="25" width="15" customWidth="1"/>
    <col min="26" max="26" width="13.81640625" customWidth="1"/>
    <col min="27" max="27" width="14.1796875" customWidth="1"/>
    <col min="28" max="28" width="14.81640625" customWidth="1"/>
    <col min="29" max="29" width="15" customWidth="1"/>
    <col min="30" max="30" width="13.81640625" customWidth="1"/>
    <col min="31" max="31" width="14.1796875" customWidth="1"/>
    <col min="32" max="32" width="14.81640625" customWidth="1"/>
    <col min="33" max="33" width="15" customWidth="1"/>
    <col min="34" max="34" width="13.81640625" customWidth="1"/>
    <col min="35" max="35" width="14.1796875" customWidth="1"/>
    <col min="36" max="36" width="14.81640625" customWidth="1"/>
    <col min="37" max="37" width="15" customWidth="1"/>
    <col min="38" max="38" width="13.81640625" customWidth="1"/>
    <col min="39" max="39" width="14.1796875" customWidth="1"/>
    <col min="40" max="40" width="14.81640625" customWidth="1"/>
    <col min="41" max="41" width="15" customWidth="1"/>
    <col min="42" max="42" width="12.54296875" bestFit="1" customWidth="1"/>
  </cols>
  <sheetData>
    <row r="1" spans="1:49">
      <c r="A1" s="73" t="s">
        <v>250</v>
      </c>
      <c r="B1" s="5" t="s">
        <v>123</v>
      </c>
      <c r="C1" s="5" t="s">
        <v>124</v>
      </c>
      <c r="D1" s="5" t="s">
        <v>125</v>
      </c>
      <c r="E1" s="5" t="s">
        <v>126</v>
      </c>
      <c r="F1" s="5" t="s">
        <v>127</v>
      </c>
      <c r="G1" s="5" t="s">
        <v>128</v>
      </c>
      <c r="H1" s="5" t="s">
        <v>129</v>
      </c>
      <c r="I1" s="5" t="s">
        <v>130</v>
      </c>
      <c r="J1" s="5" t="s">
        <v>131</v>
      </c>
      <c r="K1" s="5" t="s">
        <v>132</v>
      </c>
      <c r="L1" s="5" t="s">
        <v>133</v>
      </c>
      <c r="M1" s="5" t="s">
        <v>134</v>
      </c>
      <c r="N1" s="5" t="s">
        <v>135</v>
      </c>
      <c r="O1" s="5" t="s">
        <v>136</v>
      </c>
      <c r="P1" s="5" t="s">
        <v>137</v>
      </c>
      <c r="Q1" s="5" t="s">
        <v>138</v>
      </c>
      <c r="R1" s="5" t="s">
        <v>139</v>
      </c>
      <c r="S1" s="5" t="s">
        <v>140</v>
      </c>
      <c r="T1" s="5" t="s">
        <v>141</v>
      </c>
      <c r="U1" s="5" t="s">
        <v>142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5" t="s">
        <v>150</v>
      </c>
      <c r="AD1" s="5" t="s">
        <v>151</v>
      </c>
      <c r="AE1" s="5" t="s">
        <v>152</v>
      </c>
      <c r="AF1" s="5" t="s">
        <v>153</v>
      </c>
      <c r="AG1" s="5" t="s">
        <v>154</v>
      </c>
      <c r="AH1" s="5" t="s">
        <v>155</v>
      </c>
      <c r="AI1" s="5" t="s">
        <v>156</v>
      </c>
      <c r="AJ1" s="5" t="s">
        <v>157</v>
      </c>
      <c r="AK1" s="5" t="s">
        <v>158</v>
      </c>
      <c r="AL1" s="5" t="s">
        <v>159</v>
      </c>
      <c r="AM1" s="5" t="s">
        <v>160</v>
      </c>
      <c r="AN1" s="5" t="s">
        <v>161</v>
      </c>
      <c r="AO1" s="5" t="s">
        <v>162</v>
      </c>
      <c r="AP1" s="5" t="s">
        <v>163</v>
      </c>
      <c r="AQ1" s="5" t="s">
        <v>164</v>
      </c>
      <c r="AR1" s="5" t="s">
        <v>165</v>
      </c>
      <c r="AS1" s="5" t="s">
        <v>166</v>
      </c>
      <c r="AT1" s="5" t="s">
        <v>364</v>
      </c>
      <c r="AU1" s="5" t="s">
        <v>372</v>
      </c>
      <c r="AV1" s="5"/>
      <c r="AW1" s="5"/>
    </row>
    <row r="2" spans="1:49">
      <c r="A2" s="74" t="s">
        <v>227</v>
      </c>
      <c r="B2" s="17"/>
      <c r="F2" s="17"/>
    </row>
    <row r="3" spans="1:49">
      <c r="A3" s="75" t="s">
        <v>228</v>
      </c>
    </row>
    <row r="4" spans="1:49">
      <c r="A4" s="78" t="s">
        <v>229</v>
      </c>
      <c r="B4" s="77">
        <v>875731</v>
      </c>
      <c r="C4" s="77">
        <v>659304</v>
      </c>
      <c r="D4" s="77">
        <v>691100</v>
      </c>
      <c r="E4" s="77">
        <v>726808</v>
      </c>
      <c r="F4" s="77">
        <v>665368</v>
      </c>
      <c r="G4" s="77">
        <v>723893</v>
      </c>
      <c r="H4" s="77">
        <v>694132</v>
      </c>
      <c r="I4" s="77">
        <f>+SUM(I5:I11)</f>
        <v>755082</v>
      </c>
      <c r="J4" s="77">
        <v>645060</v>
      </c>
      <c r="K4" s="77">
        <v>673561</v>
      </c>
      <c r="L4" s="77">
        <v>627353</v>
      </c>
      <c r="M4" s="77">
        <v>653280</v>
      </c>
      <c r="N4" s="77">
        <v>624310</v>
      </c>
      <c r="O4" s="77">
        <v>601450</v>
      </c>
      <c r="P4" s="77">
        <v>671214</v>
      </c>
      <c r="Q4" s="77">
        <v>715952</v>
      </c>
      <c r="R4" s="77">
        <v>624234</v>
      </c>
      <c r="S4" s="77">
        <v>644656</v>
      </c>
      <c r="T4" s="77">
        <v>586734</v>
      </c>
      <c r="U4" s="77">
        <v>824000</v>
      </c>
      <c r="V4" s="77">
        <v>690982</v>
      </c>
      <c r="W4" s="77">
        <v>761210</v>
      </c>
      <c r="X4" s="77">
        <v>649084</v>
      </c>
      <c r="Y4" s="77">
        <v>710369</v>
      </c>
      <c r="Z4" s="77">
        <v>637452</v>
      </c>
      <c r="AA4" s="77">
        <v>603097</v>
      </c>
      <c r="AB4" s="77">
        <v>670596</v>
      </c>
      <c r="AC4" s="77">
        <v>891569</v>
      </c>
      <c r="AD4" s="77">
        <v>710731</v>
      </c>
      <c r="AE4" s="77">
        <v>885183</v>
      </c>
      <c r="AF4" s="77">
        <v>937451</v>
      </c>
      <c r="AG4" s="77">
        <v>1025582</v>
      </c>
      <c r="AH4" s="77">
        <v>970993</v>
      </c>
      <c r="AI4" s="77">
        <v>1058190</v>
      </c>
      <c r="AJ4" s="77">
        <v>1200752</v>
      </c>
      <c r="AK4" s="77">
        <v>1244715</v>
      </c>
      <c r="AL4" s="77">
        <v>1189082</v>
      </c>
      <c r="AM4" s="77">
        <v>1265896</v>
      </c>
      <c r="AN4" s="77">
        <v>1114710</v>
      </c>
      <c r="AO4" s="77">
        <v>1212952</v>
      </c>
      <c r="AP4" s="77">
        <v>1187519</v>
      </c>
      <c r="AQ4" s="77">
        <v>1136585</v>
      </c>
      <c r="AR4" s="77">
        <v>1073832</v>
      </c>
      <c r="AS4" s="77">
        <v>962604</v>
      </c>
      <c r="AT4" s="77">
        <v>1093144</v>
      </c>
      <c r="AU4" s="77">
        <v>1144553</v>
      </c>
    </row>
    <row r="5" spans="1:49">
      <c r="A5" s="79" t="s">
        <v>45</v>
      </c>
      <c r="B5" s="80">
        <v>804336</v>
      </c>
      <c r="C5" s="80">
        <v>609724</v>
      </c>
      <c r="D5" s="80">
        <v>646038</v>
      </c>
      <c r="E5" s="80">
        <v>675199</v>
      </c>
      <c r="F5" s="80">
        <v>611426</v>
      </c>
      <c r="G5" s="80">
        <v>681504</v>
      </c>
      <c r="H5" s="80">
        <v>655173</v>
      </c>
      <c r="I5" s="80">
        <v>693842</v>
      </c>
      <c r="J5" s="80">
        <v>597386</v>
      </c>
      <c r="K5" s="80">
        <v>634114</v>
      </c>
      <c r="L5" s="80">
        <v>583912</v>
      </c>
      <c r="M5" s="80">
        <v>612900</v>
      </c>
      <c r="N5" s="80">
        <v>589208</v>
      </c>
      <c r="O5" s="80">
        <v>557716</v>
      </c>
      <c r="P5" s="80">
        <v>635987</v>
      </c>
      <c r="Q5" s="80">
        <v>680235</v>
      </c>
      <c r="R5" s="80">
        <v>594482</v>
      </c>
      <c r="S5" s="80">
        <v>608287</v>
      </c>
      <c r="T5" s="80">
        <v>555304</v>
      </c>
      <c r="U5" s="80">
        <v>787329</v>
      </c>
      <c r="V5" s="80">
        <v>657259</v>
      </c>
      <c r="W5" s="80">
        <v>726107</v>
      </c>
      <c r="X5" s="80">
        <v>614895</v>
      </c>
      <c r="Y5" s="80">
        <v>674133</v>
      </c>
      <c r="Z5" s="80">
        <v>604227</v>
      </c>
      <c r="AA5" s="80">
        <v>576340</v>
      </c>
      <c r="AB5" s="80">
        <v>645104</v>
      </c>
      <c r="AC5" s="80">
        <v>859452</v>
      </c>
      <c r="AD5" s="80">
        <v>682829</v>
      </c>
      <c r="AE5" s="80">
        <v>855669</v>
      </c>
      <c r="AF5" s="80">
        <v>903961</v>
      </c>
      <c r="AG5" s="80">
        <v>980840</v>
      </c>
      <c r="AH5" s="80">
        <v>925906</v>
      </c>
      <c r="AI5" s="80">
        <v>1020565</v>
      </c>
      <c r="AJ5" s="80">
        <v>1166172</v>
      </c>
      <c r="AK5" s="80">
        <v>1205822</v>
      </c>
      <c r="AL5" s="80">
        <v>1143303</v>
      </c>
      <c r="AM5" s="80">
        <v>1222334</v>
      </c>
      <c r="AN5" s="80">
        <v>1052138</v>
      </c>
      <c r="AO5" s="80">
        <v>1181613</v>
      </c>
      <c r="AP5" s="80">
        <v>1132741</v>
      </c>
      <c r="AQ5" s="80">
        <v>1096625</v>
      </c>
      <c r="AR5" s="80">
        <v>1035911</v>
      </c>
      <c r="AS5" s="80">
        <v>907331</v>
      </c>
      <c r="AT5" s="80">
        <v>1024792</v>
      </c>
      <c r="AU5" s="80">
        <v>1097281</v>
      </c>
    </row>
    <row r="6" spans="1:49" ht="26">
      <c r="A6" s="79" t="s">
        <v>46</v>
      </c>
      <c r="B6" s="80">
        <v>2877</v>
      </c>
      <c r="C6" s="80">
        <v>4700</v>
      </c>
      <c r="D6" s="80">
        <v>1614</v>
      </c>
      <c r="E6" s="80">
        <v>2540</v>
      </c>
      <c r="F6" s="80">
        <v>2783</v>
      </c>
      <c r="G6" s="80">
        <v>3655</v>
      </c>
      <c r="H6" s="80">
        <v>2324</v>
      </c>
      <c r="I6" s="80">
        <v>2633</v>
      </c>
      <c r="J6" s="80">
        <v>2296</v>
      </c>
      <c r="K6" s="80">
        <v>4735</v>
      </c>
      <c r="L6" s="80">
        <v>3293</v>
      </c>
      <c r="M6" s="80">
        <v>7989</v>
      </c>
      <c r="N6" s="80">
        <v>2656</v>
      </c>
      <c r="O6" s="80">
        <v>3074</v>
      </c>
      <c r="P6" s="80">
        <v>3676</v>
      </c>
      <c r="Q6" s="80">
        <v>7066</v>
      </c>
      <c r="R6" s="80">
        <v>5078</v>
      </c>
      <c r="S6" s="80">
        <v>3809</v>
      </c>
      <c r="T6" s="80">
        <v>612</v>
      </c>
      <c r="U6" s="80">
        <v>9297</v>
      </c>
      <c r="V6" s="80">
        <v>3933</v>
      </c>
      <c r="W6" s="80">
        <v>6125</v>
      </c>
      <c r="X6" s="80">
        <v>4520</v>
      </c>
      <c r="Y6" s="80">
        <v>4792</v>
      </c>
      <c r="Z6" s="80">
        <v>1880</v>
      </c>
      <c r="AA6" s="80">
        <v>2629</v>
      </c>
      <c r="AB6" s="80">
        <v>928</v>
      </c>
      <c r="AC6" s="80">
        <v>1543</v>
      </c>
      <c r="AD6" s="80">
        <v>1221</v>
      </c>
      <c r="AE6" s="80">
        <v>1798</v>
      </c>
      <c r="AF6" s="80">
        <v>1312</v>
      </c>
      <c r="AG6" s="80">
        <v>3234</v>
      </c>
      <c r="AH6" s="80">
        <v>1476</v>
      </c>
      <c r="AI6" s="80">
        <v>4071</v>
      </c>
      <c r="AJ6" s="80">
        <v>3688</v>
      </c>
      <c r="AK6" s="80">
        <v>813</v>
      </c>
      <c r="AL6" s="80">
        <v>3931</v>
      </c>
      <c r="AM6" s="80">
        <v>2425</v>
      </c>
      <c r="AN6" s="80">
        <v>2083</v>
      </c>
      <c r="AO6" s="80">
        <v>188</v>
      </c>
      <c r="AP6" s="80">
        <v>653</v>
      </c>
      <c r="AQ6" s="80">
        <v>976</v>
      </c>
      <c r="AR6" s="80">
        <v>153</v>
      </c>
      <c r="AS6" s="80">
        <v>59</v>
      </c>
      <c r="AT6" s="80">
        <v>129</v>
      </c>
      <c r="AU6" s="80">
        <v>243</v>
      </c>
    </row>
    <row r="7" spans="1:49">
      <c r="A7" s="79" t="s">
        <v>47</v>
      </c>
      <c r="B7" s="80">
        <v>0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0</v>
      </c>
      <c r="AQ7" s="80">
        <v>0</v>
      </c>
      <c r="AR7" s="80">
        <v>0</v>
      </c>
      <c r="AS7" s="80">
        <v>0</v>
      </c>
      <c r="AT7" s="80">
        <v>0</v>
      </c>
      <c r="AU7" s="80">
        <v>0</v>
      </c>
    </row>
    <row r="8" spans="1:49" ht="26">
      <c r="A8" s="79" t="s">
        <v>48</v>
      </c>
      <c r="B8" s="80">
        <v>1</v>
      </c>
      <c r="C8" s="80">
        <v>5</v>
      </c>
      <c r="D8" s="80">
        <v>2</v>
      </c>
      <c r="E8" s="80">
        <v>2</v>
      </c>
      <c r="F8" s="80">
        <v>58</v>
      </c>
      <c r="G8" s="80">
        <v>-58</v>
      </c>
      <c r="H8" s="80">
        <v>97</v>
      </c>
      <c r="I8" s="80">
        <v>-1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22</v>
      </c>
      <c r="T8" s="80">
        <v>611</v>
      </c>
      <c r="U8" s="80">
        <v>57</v>
      </c>
      <c r="V8" s="80">
        <v>0</v>
      </c>
      <c r="W8" s="80">
        <v>2004</v>
      </c>
      <c r="X8" s="80">
        <v>-131</v>
      </c>
      <c r="Y8" s="80">
        <v>-1873</v>
      </c>
      <c r="Z8" s="80">
        <v>0</v>
      </c>
      <c r="AA8" s="80">
        <v>0</v>
      </c>
      <c r="AB8" s="80">
        <v>1</v>
      </c>
      <c r="AC8" s="80">
        <v>4</v>
      </c>
      <c r="AD8" s="80">
        <v>0</v>
      </c>
      <c r="AE8" s="80">
        <v>704</v>
      </c>
      <c r="AF8" s="80">
        <v>29</v>
      </c>
      <c r="AG8" s="80">
        <v>6452</v>
      </c>
      <c r="AH8" s="80">
        <v>11743</v>
      </c>
      <c r="AI8" s="80">
        <v>-1646</v>
      </c>
      <c r="AJ8" s="80">
        <v>-276</v>
      </c>
      <c r="AK8" s="80">
        <v>1576</v>
      </c>
      <c r="AL8" s="80">
        <v>0</v>
      </c>
      <c r="AM8" s="80">
        <v>124</v>
      </c>
      <c r="AN8" s="80">
        <v>15571</v>
      </c>
      <c r="AO8" s="80">
        <v>279</v>
      </c>
      <c r="AP8" s="80">
        <v>13643</v>
      </c>
      <c r="AQ8" s="80">
        <v>1728</v>
      </c>
      <c r="AR8" s="80">
        <v>0</v>
      </c>
      <c r="AS8" s="80">
        <v>14378</v>
      </c>
      <c r="AT8" s="80">
        <v>28901</v>
      </c>
      <c r="AU8" s="80">
        <v>5562</v>
      </c>
    </row>
    <row r="9" spans="1:49" ht="26">
      <c r="A9" s="79" t="s">
        <v>230</v>
      </c>
      <c r="B9" s="80">
        <v>60241</v>
      </c>
      <c r="C9" s="80">
        <v>36722</v>
      </c>
      <c r="D9" s="80">
        <v>36338</v>
      </c>
      <c r="E9" s="80">
        <v>40264</v>
      </c>
      <c r="F9" s="80">
        <v>41143</v>
      </c>
      <c r="G9" s="80">
        <v>39548</v>
      </c>
      <c r="H9" s="80">
        <v>32193</v>
      </c>
      <c r="I9" s="80">
        <v>43291</v>
      </c>
      <c r="J9" s="80">
        <v>34334</v>
      </c>
      <c r="K9" s="80">
        <v>30731</v>
      </c>
      <c r="L9" s="80">
        <v>35089</v>
      </c>
      <c r="M9" s="80">
        <v>26392</v>
      </c>
      <c r="N9" s="80">
        <v>20960</v>
      </c>
      <c r="O9" s="80">
        <v>35985</v>
      </c>
      <c r="P9" s="80">
        <v>28325</v>
      </c>
      <c r="Q9" s="80">
        <v>30148</v>
      </c>
      <c r="R9" s="80">
        <v>19321</v>
      </c>
      <c r="S9" s="80">
        <v>27609</v>
      </c>
      <c r="T9" s="80">
        <v>23290</v>
      </c>
      <c r="U9" s="80">
        <v>22991</v>
      </c>
      <c r="V9" s="80">
        <v>22966</v>
      </c>
      <c r="W9" s="80">
        <v>23404</v>
      </c>
      <c r="X9" s="80">
        <v>20852</v>
      </c>
      <c r="Y9" s="80">
        <v>29098</v>
      </c>
      <c r="Z9" s="80">
        <v>21544</v>
      </c>
      <c r="AA9" s="80">
        <v>20434</v>
      </c>
      <c r="AB9" s="80">
        <v>19735</v>
      </c>
      <c r="AC9" s="80">
        <v>20109</v>
      </c>
      <c r="AD9" s="80">
        <v>20792</v>
      </c>
      <c r="AE9" s="80">
        <v>23202</v>
      </c>
      <c r="AF9" s="80">
        <v>25196</v>
      </c>
      <c r="AG9" s="80">
        <v>25266</v>
      </c>
      <c r="AH9" s="80">
        <v>26267</v>
      </c>
      <c r="AI9" s="80">
        <v>28719</v>
      </c>
      <c r="AJ9" s="80">
        <v>29466</v>
      </c>
      <c r="AK9" s="80">
        <v>29497</v>
      </c>
      <c r="AL9" s="80">
        <v>36741</v>
      </c>
      <c r="AM9" s="80">
        <v>36453</v>
      </c>
      <c r="AN9" s="80">
        <v>41474</v>
      </c>
      <c r="AO9" s="80">
        <v>27011</v>
      </c>
      <c r="AP9" s="80">
        <v>35858</v>
      </c>
      <c r="AQ9" s="80">
        <v>32874</v>
      </c>
      <c r="AR9" s="80">
        <v>32668</v>
      </c>
      <c r="AS9" s="80">
        <v>30608</v>
      </c>
      <c r="AT9" s="80">
        <v>32511</v>
      </c>
      <c r="AU9" s="80">
        <v>35308</v>
      </c>
    </row>
    <row r="10" spans="1:49">
      <c r="A10" s="79" t="s">
        <v>366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>
        <v>0</v>
      </c>
      <c r="AU10" s="80">
        <v>0</v>
      </c>
    </row>
    <row r="11" spans="1:49">
      <c r="A11" s="79" t="s">
        <v>49</v>
      </c>
      <c r="B11" s="80">
        <v>8276</v>
      </c>
      <c r="C11" s="80">
        <v>8153</v>
      </c>
      <c r="D11" s="80">
        <v>7108</v>
      </c>
      <c r="E11" s="80">
        <v>8803</v>
      </c>
      <c r="F11" s="80">
        <v>9958</v>
      </c>
      <c r="G11" s="80">
        <v>-756</v>
      </c>
      <c r="H11" s="80">
        <v>4345</v>
      </c>
      <c r="I11" s="80">
        <v>15317</v>
      </c>
      <c r="J11" s="80">
        <v>11044</v>
      </c>
      <c r="K11" s="80">
        <v>3981</v>
      </c>
      <c r="L11" s="80">
        <v>5059</v>
      </c>
      <c r="M11" s="80">
        <v>5999</v>
      </c>
      <c r="N11" s="80">
        <v>11486</v>
      </c>
      <c r="O11" s="80">
        <v>4675</v>
      </c>
      <c r="P11" s="80">
        <v>3226</v>
      </c>
      <c r="Q11" s="80">
        <v>-1497</v>
      </c>
      <c r="R11" s="80">
        <v>5353</v>
      </c>
      <c r="S11" s="80">
        <v>4929</v>
      </c>
      <c r="T11" s="80">
        <v>6917</v>
      </c>
      <c r="U11" s="80">
        <v>4326</v>
      </c>
      <c r="V11" s="80">
        <v>6824</v>
      </c>
      <c r="W11" s="80">
        <v>3570</v>
      </c>
      <c r="X11" s="80">
        <v>8948</v>
      </c>
      <c r="Y11" s="80">
        <v>4219</v>
      </c>
      <c r="Z11" s="80">
        <v>9801</v>
      </c>
      <c r="AA11" s="80">
        <v>3694</v>
      </c>
      <c r="AB11" s="80">
        <v>4828</v>
      </c>
      <c r="AC11" s="80">
        <v>10461</v>
      </c>
      <c r="AD11" s="80">
        <v>5889</v>
      </c>
      <c r="AE11" s="80">
        <v>3810</v>
      </c>
      <c r="AF11" s="80">
        <v>6953</v>
      </c>
      <c r="AG11" s="80">
        <v>9790</v>
      </c>
      <c r="AH11" s="80">
        <v>5601</v>
      </c>
      <c r="AI11" s="80">
        <v>6481</v>
      </c>
      <c r="AJ11" s="80">
        <v>1702</v>
      </c>
      <c r="AK11" s="80">
        <v>7007</v>
      </c>
      <c r="AL11" s="80">
        <v>5107</v>
      </c>
      <c r="AM11" s="80">
        <v>4560</v>
      </c>
      <c r="AN11" s="80">
        <v>3444</v>
      </c>
      <c r="AO11" s="80">
        <v>3861</v>
      </c>
      <c r="AP11" s="80">
        <v>4624</v>
      </c>
      <c r="AQ11" s="80">
        <v>4382</v>
      </c>
      <c r="AR11" s="80">
        <v>5100</v>
      </c>
      <c r="AS11" s="80">
        <v>10228</v>
      </c>
      <c r="AT11" s="80">
        <v>6811</v>
      </c>
      <c r="AU11" s="80">
        <v>6159</v>
      </c>
    </row>
    <row r="12" spans="1:49" ht="30.75" customHeight="1">
      <c r="A12" s="81" t="s">
        <v>231</v>
      </c>
      <c r="B12" s="77">
        <v>-780549</v>
      </c>
      <c r="C12" s="77">
        <v>-605921</v>
      </c>
      <c r="D12" s="77">
        <v>-628423</v>
      </c>
      <c r="E12" s="77">
        <v>-650940</v>
      </c>
      <c r="F12" s="77">
        <v>-572858</v>
      </c>
      <c r="G12" s="77">
        <v>-638287</v>
      </c>
      <c r="H12" s="77">
        <v>-615261</v>
      </c>
      <c r="I12" s="77">
        <v>-634438</v>
      </c>
      <c r="J12" s="77">
        <v>-616526</v>
      </c>
      <c r="K12" s="77">
        <v>-566852</v>
      </c>
      <c r="L12" s="77">
        <v>-552938</v>
      </c>
      <c r="M12" s="77">
        <v>-550232</v>
      </c>
      <c r="N12" s="77">
        <v>-562349</v>
      </c>
      <c r="O12" s="77">
        <v>-554306</v>
      </c>
      <c r="P12" s="77">
        <v>-564807</v>
      </c>
      <c r="Q12" s="77">
        <v>-543716</v>
      </c>
      <c r="R12" s="77">
        <v>-580927</v>
      </c>
      <c r="S12" s="77">
        <v>-586803</v>
      </c>
      <c r="T12" s="77">
        <v>-582221</v>
      </c>
      <c r="U12" s="77">
        <v>-707682</v>
      </c>
      <c r="V12" s="77">
        <v>-678433</v>
      </c>
      <c r="W12" s="77">
        <v>-618721</v>
      </c>
      <c r="X12" s="77">
        <v>-604051</v>
      </c>
      <c r="Y12" s="77">
        <v>-570028</v>
      </c>
      <c r="Z12" s="77">
        <v>-592959</v>
      </c>
      <c r="AA12" s="77">
        <v>-470534</v>
      </c>
      <c r="AB12" s="77">
        <v>-560030</v>
      </c>
      <c r="AC12" s="77">
        <v>-648211</v>
      </c>
      <c r="AD12" s="77">
        <v>-695388</v>
      </c>
      <c r="AE12" s="77">
        <v>-776911</v>
      </c>
      <c r="AF12" s="77">
        <v>-821821</v>
      </c>
      <c r="AG12" s="77">
        <v>-868819</v>
      </c>
      <c r="AH12" s="77">
        <v>-942860</v>
      </c>
      <c r="AI12" s="77">
        <v>-1007520</v>
      </c>
      <c r="AJ12" s="77">
        <v>-1052734</v>
      </c>
      <c r="AK12" s="77">
        <v>-1146458</v>
      </c>
      <c r="AL12" s="77">
        <v>-1049996</v>
      </c>
      <c r="AM12" s="77">
        <v>-1077231</v>
      </c>
      <c r="AN12" s="77">
        <v>-1004440</v>
      </c>
      <c r="AO12" s="77">
        <v>-1061019</v>
      </c>
      <c r="AP12" s="77">
        <v>-978620</v>
      </c>
      <c r="AQ12" s="77">
        <v>-1009871</v>
      </c>
      <c r="AR12" s="77">
        <v>-900591</v>
      </c>
      <c r="AS12" s="77">
        <v>-721239</v>
      </c>
      <c r="AT12" s="77">
        <v>-914797</v>
      </c>
      <c r="AU12" s="77">
        <v>-975108</v>
      </c>
    </row>
    <row r="13" spans="1:49">
      <c r="A13" s="79" t="s">
        <v>50</v>
      </c>
      <c r="B13" s="80">
        <v>-529526</v>
      </c>
      <c r="C13" s="80">
        <v>-433894</v>
      </c>
      <c r="D13" s="80">
        <v>-432969</v>
      </c>
      <c r="E13" s="80">
        <v>-497243</v>
      </c>
      <c r="F13" s="80">
        <v>-409239</v>
      </c>
      <c r="G13" s="80">
        <v>-476999</v>
      </c>
      <c r="H13" s="80">
        <v>-433842</v>
      </c>
      <c r="I13" s="80">
        <v>-435059</v>
      </c>
      <c r="J13" s="80">
        <v>-455002</v>
      </c>
      <c r="K13" s="80">
        <v>-407966</v>
      </c>
      <c r="L13" s="80">
        <v>-387775</v>
      </c>
      <c r="M13" s="80">
        <v>-441492</v>
      </c>
      <c r="N13" s="80">
        <v>-419494</v>
      </c>
      <c r="O13" s="80">
        <v>-390204</v>
      </c>
      <c r="P13" s="80">
        <v>-417378</v>
      </c>
      <c r="Q13" s="80">
        <v>-374853</v>
      </c>
      <c r="R13" s="80">
        <v>-442694</v>
      </c>
      <c r="S13" s="80">
        <v>-432535</v>
      </c>
      <c r="T13" s="80">
        <v>-439959</v>
      </c>
      <c r="U13" s="80">
        <v>-541011</v>
      </c>
      <c r="V13" s="80">
        <v>-517217</v>
      </c>
      <c r="W13" s="80">
        <v>-426223</v>
      </c>
      <c r="X13" s="80">
        <v>-468219</v>
      </c>
      <c r="Y13" s="80">
        <v>-401581</v>
      </c>
      <c r="Z13" s="80">
        <v>-431671</v>
      </c>
      <c r="AA13" s="80">
        <v>-344138</v>
      </c>
      <c r="AB13" s="80">
        <v>-400846</v>
      </c>
      <c r="AC13" s="80">
        <v>-469477</v>
      </c>
      <c r="AD13" s="80">
        <v>-498386</v>
      </c>
      <c r="AE13" s="80">
        <v>-580231</v>
      </c>
      <c r="AF13" s="80">
        <v>-626898</v>
      </c>
      <c r="AG13" s="80">
        <v>-679184</v>
      </c>
      <c r="AH13" s="80">
        <v>-726160</v>
      </c>
      <c r="AI13" s="80">
        <v>-790040</v>
      </c>
      <c r="AJ13" s="80">
        <v>-849339</v>
      </c>
      <c r="AK13" s="80">
        <v>-904354</v>
      </c>
      <c r="AL13" s="80">
        <v>-803871</v>
      </c>
      <c r="AM13" s="80">
        <v>-822403</v>
      </c>
      <c r="AN13" s="80">
        <v>-775614</v>
      </c>
      <c r="AO13" s="80">
        <v>-807948</v>
      </c>
      <c r="AP13" s="80">
        <v>-760699</v>
      </c>
      <c r="AQ13" s="80">
        <v>-803233</v>
      </c>
      <c r="AR13" s="80">
        <v>-720047</v>
      </c>
      <c r="AS13" s="80">
        <v>-525118</v>
      </c>
      <c r="AT13" s="80">
        <v>-718398</v>
      </c>
      <c r="AU13" s="80">
        <v>-762917</v>
      </c>
    </row>
    <row r="14" spans="1:49">
      <c r="A14" s="79" t="s">
        <v>367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>
        <v>-684</v>
      </c>
      <c r="AU14" s="80">
        <v>684</v>
      </c>
    </row>
    <row r="15" spans="1:49">
      <c r="A15" s="79" t="s">
        <v>51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-3583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</row>
    <row r="16" spans="1:49">
      <c r="A16" s="79" t="s">
        <v>52</v>
      </c>
      <c r="B16" s="80">
        <v>-205111</v>
      </c>
      <c r="C16" s="80">
        <v>-109365</v>
      </c>
      <c r="D16" s="80">
        <v>-144381</v>
      </c>
      <c r="E16" s="80">
        <v>-130516</v>
      </c>
      <c r="F16" s="80">
        <v>-112422</v>
      </c>
      <c r="G16" s="80">
        <v>-130995</v>
      </c>
      <c r="H16" s="80">
        <v>-144133</v>
      </c>
      <c r="I16" s="80">
        <v>-158461</v>
      </c>
      <c r="J16" s="80">
        <v>-121330</v>
      </c>
      <c r="K16" s="80">
        <v>-138655</v>
      </c>
      <c r="L16" s="80">
        <v>-117296</v>
      </c>
      <c r="M16" s="80">
        <v>-109258</v>
      </c>
      <c r="N16" s="80">
        <v>-116524</v>
      </c>
      <c r="O16" s="80">
        <v>-146136</v>
      </c>
      <c r="P16" s="80">
        <v>-130174</v>
      </c>
      <c r="Q16" s="80">
        <v>-152242</v>
      </c>
      <c r="R16" s="80">
        <v>-122216</v>
      </c>
      <c r="S16" s="80">
        <v>-143464</v>
      </c>
      <c r="T16" s="80">
        <v>-130634</v>
      </c>
      <c r="U16" s="80">
        <v>-156763</v>
      </c>
      <c r="V16" s="80">
        <v>-148051</v>
      </c>
      <c r="W16" s="80">
        <v>-179807</v>
      </c>
      <c r="X16" s="80">
        <v>-125905</v>
      </c>
      <c r="Y16" s="80">
        <v>-166707</v>
      </c>
      <c r="Z16" s="80">
        <v>-145992</v>
      </c>
      <c r="AA16" s="80">
        <v>-115655</v>
      </c>
      <c r="AB16" s="80">
        <v>-151234</v>
      </c>
      <c r="AC16" s="80">
        <v>-171755</v>
      </c>
      <c r="AD16" s="80">
        <v>-180263</v>
      </c>
      <c r="AE16" s="80">
        <v>-185280</v>
      </c>
      <c r="AF16" s="80">
        <v>-185092</v>
      </c>
      <c r="AG16" s="80">
        <v>-188061</v>
      </c>
      <c r="AH16" s="80">
        <v>-199724</v>
      </c>
      <c r="AI16" s="80">
        <v>-207053</v>
      </c>
      <c r="AJ16" s="80">
        <v>-195603</v>
      </c>
      <c r="AK16" s="80">
        <v>-229872</v>
      </c>
      <c r="AL16" s="80">
        <v>-226416</v>
      </c>
      <c r="AM16" s="80">
        <v>-246221</v>
      </c>
      <c r="AN16" s="80">
        <v>-219616</v>
      </c>
      <c r="AO16" s="80">
        <v>-243144</v>
      </c>
      <c r="AP16" s="80">
        <v>-200841</v>
      </c>
      <c r="AQ16" s="80">
        <v>-195450</v>
      </c>
      <c r="AR16" s="80">
        <v>-172756</v>
      </c>
      <c r="AS16" s="80">
        <v>-170846</v>
      </c>
      <c r="AT16" s="80">
        <v>-184614</v>
      </c>
      <c r="AU16" s="80">
        <v>-195947</v>
      </c>
    </row>
    <row r="17" spans="1:47" ht="26">
      <c r="A17" s="79" t="s">
        <v>53</v>
      </c>
      <c r="B17" s="80">
        <v>-324</v>
      </c>
      <c r="C17" s="80">
        <v>-4529</v>
      </c>
      <c r="D17" s="80">
        <v>-3536</v>
      </c>
      <c r="E17" s="80">
        <v>2966</v>
      </c>
      <c r="F17" s="80">
        <v>-4001</v>
      </c>
      <c r="G17" s="80">
        <v>-1041</v>
      </c>
      <c r="H17" s="80">
        <v>-1436</v>
      </c>
      <c r="I17" s="80">
        <v>-340</v>
      </c>
      <c r="J17" s="80">
        <v>-4856</v>
      </c>
      <c r="K17" s="80">
        <v>-386</v>
      </c>
      <c r="L17" s="80">
        <v>-1345</v>
      </c>
      <c r="M17" s="80">
        <v>-1474</v>
      </c>
      <c r="N17" s="80">
        <v>-5114</v>
      </c>
      <c r="O17" s="80">
        <v>-1238</v>
      </c>
      <c r="P17" s="80">
        <v>-587</v>
      </c>
      <c r="Q17" s="80">
        <v>-2620</v>
      </c>
      <c r="R17" s="80">
        <v>-5963</v>
      </c>
      <c r="S17" s="80">
        <v>-1162</v>
      </c>
      <c r="T17" s="80">
        <v>-1172</v>
      </c>
      <c r="U17" s="80">
        <v>-1037</v>
      </c>
      <c r="V17" s="80">
        <v>-5835</v>
      </c>
      <c r="W17" s="80">
        <v>-1333</v>
      </c>
      <c r="X17" s="80">
        <v>-853</v>
      </c>
      <c r="Y17" s="80">
        <v>-2065</v>
      </c>
      <c r="Z17" s="80">
        <v>-7351</v>
      </c>
      <c r="AA17" s="80">
        <v>-1566</v>
      </c>
      <c r="AB17" s="80">
        <v>-1129</v>
      </c>
      <c r="AC17" s="80">
        <v>-1548</v>
      </c>
      <c r="AD17" s="80">
        <v>-8216</v>
      </c>
      <c r="AE17" s="80">
        <v>-1809</v>
      </c>
      <c r="AF17" s="80">
        <v>-1012</v>
      </c>
      <c r="AG17" s="80">
        <v>-1026</v>
      </c>
      <c r="AH17" s="80">
        <v>-2466</v>
      </c>
      <c r="AI17" s="80">
        <v>-9402</v>
      </c>
      <c r="AJ17" s="80">
        <v>-1292</v>
      </c>
      <c r="AK17" s="80">
        <v>-2462</v>
      </c>
      <c r="AL17" s="80">
        <v>-11565</v>
      </c>
      <c r="AM17" s="80">
        <v>-3021</v>
      </c>
      <c r="AN17" s="80">
        <v>-1338</v>
      </c>
      <c r="AO17" s="80">
        <v>-2686</v>
      </c>
      <c r="AP17" s="80">
        <v>-3568</v>
      </c>
      <c r="AQ17" s="80">
        <v>0</v>
      </c>
      <c r="AR17" s="80">
        <v>0</v>
      </c>
      <c r="AS17" s="80">
        <v>-22806</v>
      </c>
      <c r="AT17" s="80">
        <v>-3271</v>
      </c>
      <c r="AU17" s="80">
        <v>-11293</v>
      </c>
    </row>
    <row r="18" spans="1:47" ht="26">
      <c r="A18" s="79" t="s">
        <v>54</v>
      </c>
      <c r="B18" s="80">
        <v>-10605</v>
      </c>
      <c r="C18" s="80">
        <v>-19707</v>
      </c>
      <c r="D18" s="80">
        <v>-12388</v>
      </c>
      <c r="E18" s="80">
        <v>429</v>
      </c>
      <c r="F18" s="80">
        <v>-10511</v>
      </c>
      <c r="G18" s="80">
        <v>-10965</v>
      </c>
      <c r="H18" s="80">
        <v>-9051</v>
      </c>
      <c r="I18" s="80">
        <v>-12946</v>
      </c>
      <c r="J18" s="80">
        <v>-16113</v>
      </c>
      <c r="K18" s="80">
        <v>-9396</v>
      </c>
      <c r="L18" s="80">
        <v>-13382</v>
      </c>
      <c r="M18" s="80">
        <v>-11013</v>
      </c>
      <c r="N18" s="80">
        <v>-14973</v>
      </c>
      <c r="O18" s="80">
        <v>-11999</v>
      </c>
      <c r="P18" s="80">
        <v>-9358</v>
      </c>
      <c r="Q18" s="80">
        <v>-9457</v>
      </c>
      <c r="R18" s="80">
        <v>-2813</v>
      </c>
      <c r="S18" s="80">
        <v>-4249</v>
      </c>
      <c r="T18" s="80">
        <v>-3571</v>
      </c>
      <c r="U18" s="80">
        <v>-2480</v>
      </c>
      <c r="V18" s="80">
        <v>-957</v>
      </c>
      <c r="W18" s="80">
        <v>-4860</v>
      </c>
      <c r="X18" s="80">
        <v>-3220</v>
      </c>
      <c r="Y18" s="80">
        <v>-3021</v>
      </c>
      <c r="Z18" s="80">
        <v>-946</v>
      </c>
      <c r="AA18" s="80">
        <v>-1584</v>
      </c>
      <c r="AB18" s="80">
        <v>-1980</v>
      </c>
      <c r="AC18" s="80">
        <v>-1679</v>
      </c>
      <c r="AD18" s="80">
        <v>-1909</v>
      </c>
      <c r="AE18" s="80">
        <v>-1809</v>
      </c>
      <c r="AF18" s="80">
        <v>-2914</v>
      </c>
      <c r="AG18" s="80">
        <v>6632</v>
      </c>
      <c r="AH18" s="80">
        <v>-5772</v>
      </c>
      <c r="AI18" s="80">
        <v>5772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</row>
    <row r="19" spans="1:47">
      <c r="A19" s="79" t="s">
        <v>55</v>
      </c>
      <c r="B19" s="80">
        <v>-34983</v>
      </c>
      <c r="C19" s="80">
        <v>-38426</v>
      </c>
      <c r="D19" s="80">
        <v>-35149</v>
      </c>
      <c r="E19" s="80">
        <v>-26576</v>
      </c>
      <c r="F19" s="80">
        <v>-36685</v>
      </c>
      <c r="G19" s="80">
        <v>-18287</v>
      </c>
      <c r="H19" s="80">
        <v>-26799</v>
      </c>
      <c r="I19" s="80">
        <v>-27632</v>
      </c>
      <c r="J19" s="80">
        <v>-19225</v>
      </c>
      <c r="K19" s="80">
        <v>-10449</v>
      </c>
      <c r="L19" s="80">
        <v>-33140</v>
      </c>
      <c r="M19" s="80">
        <v>13005</v>
      </c>
      <c r="N19" s="80">
        <v>-16190</v>
      </c>
      <c r="O19" s="80">
        <v>5217</v>
      </c>
      <c r="P19" s="80">
        <v>-7310</v>
      </c>
      <c r="Q19" s="80">
        <v>-4544</v>
      </c>
      <c r="R19" s="80">
        <v>-7241</v>
      </c>
      <c r="S19" s="80">
        <v>-5393</v>
      </c>
      <c r="T19" s="80">
        <v>-6885</v>
      </c>
      <c r="U19" s="80">
        <v>-6391</v>
      </c>
      <c r="V19" s="80">
        <v>-6373</v>
      </c>
      <c r="W19" s="80">
        <v>-6498</v>
      </c>
      <c r="X19" s="80">
        <v>-5854</v>
      </c>
      <c r="Y19" s="80">
        <v>3346</v>
      </c>
      <c r="Z19" s="80">
        <v>-6999</v>
      </c>
      <c r="AA19" s="80">
        <v>-7591</v>
      </c>
      <c r="AB19" s="80">
        <v>-4841</v>
      </c>
      <c r="AC19" s="80">
        <v>-3752</v>
      </c>
      <c r="AD19" s="80">
        <v>-6614</v>
      </c>
      <c r="AE19" s="80">
        <v>-7782</v>
      </c>
      <c r="AF19" s="80">
        <v>-5905</v>
      </c>
      <c r="AG19" s="80">
        <v>-7180</v>
      </c>
      <c r="AH19" s="80">
        <v>-8738</v>
      </c>
      <c r="AI19" s="80">
        <v>-6797</v>
      </c>
      <c r="AJ19" s="80">
        <v>-6500</v>
      </c>
      <c r="AK19" s="80">
        <v>-9770</v>
      </c>
      <c r="AL19" s="80">
        <v>-8144</v>
      </c>
      <c r="AM19" s="80">
        <v>-5586</v>
      </c>
      <c r="AN19" s="80">
        <v>-7872</v>
      </c>
      <c r="AO19" s="80">
        <v>-7241</v>
      </c>
      <c r="AP19" s="80">
        <v>-9929</v>
      </c>
      <c r="AQ19" s="80">
        <v>-11188</v>
      </c>
      <c r="AR19" s="80">
        <v>-7788</v>
      </c>
      <c r="AS19" s="80">
        <v>-2469</v>
      </c>
      <c r="AT19" s="80">
        <v>-7830</v>
      </c>
      <c r="AU19" s="80">
        <v>-5635</v>
      </c>
    </row>
    <row r="20" spans="1:47" ht="31.5" customHeight="1">
      <c r="A20" s="81" t="s">
        <v>232</v>
      </c>
      <c r="B20" s="82">
        <v>95182</v>
      </c>
      <c r="C20" s="82">
        <v>53383</v>
      </c>
      <c r="D20" s="82">
        <v>62677</v>
      </c>
      <c r="E20" s="82">
        <v>75868</v>
      </c>
      <c r="F20" s="82">
        <v>92510</v>
      </c>
      <c r="G20" s="82">
        <v>85606</v>
      </c>
      <c r="H20" s="82">
        <v>78871</v>
      </c>
      <c r="I20" s="82">
        <v>120644</v>
      </c>
      <c r="J20" s="82">
        <v>28534</v>
      </c>
      <c r="K20" s="82">
        <v>106709</v>
      </c>
      <c r="L20" s="82">
        <v>74415</v>
      </c>
      <c r="M20" s="82">
        <v>103048</v>
      </c>
      <c r="N20" s="82">
        <v>52015</v>
      </c>
      <c r="O20" s="82">
        <v>57090</v>
      </c>
      <c r="P20" s="82">
        <v>106407</v>
      </c>
      <c r="Q20" s="82">
        <v>172236</v>
      </c>
      <c r="R20" s="82">
        <v>43307</v>
      </c>
      <c r="S20" s="82">
        <v>57853</v>
      </c>
      <c r="T20" s="82">
        <v>4513</v>
      </c>
      <c r="U20" s="82">
        <v>116318</v>
      </c>
      <c r="V20" s="82">
        <v>12549</v>
      </c>
      <c r="W20" s="82">
        <v>142489</v>
      </c>
      <c r="X20" s="82">
        <v>45033</v>
      </c>
      <c r="Y20" s="82">
        <v>140341</v>
      </c>
      <c r="Z20" s="82">
        <v>44493</v>
      </c>
      <c r="AA20" s="82">
        <v>132563</v>
      </c>
      <c r="AB20" s="82">
        <v>110566</v>
      </c>
      <c r="AC20" s="82">
        <v>243358</v>
      </c>
      <c r="AD20" s="82">
        <v>15343</v>
      </c>
      <c r="AE20" s="82">
        <v>108272</v>
      </c>
      <c r="AF20" s="82">
        <v>115630</v>
      </c>
      <c r="AG20" s="82">
        <v>156763</v>
      </c>
      <c r="AH20" s="82">
        <v>28133</v>
      </c>
      <c r="AI20" s="82">
        <v>50670</v>
      </c>
      <c r="AJ20" s="82">
        <v>148018</v>
      </c>
      <c r="AK20" s="82">
        <v>98257</v>
      </c>
      <c r="AL20" s="82">
        <v>139086</v>
      </c>
      <c r="AM20" s="82">
        <v>188665</v>
      </c>
      <c r="AN20" s="82">
        <v>110270</v>
      </c>
      <c r="AO20" s="82">
        <v>151933</v>
      </c>
      <c r="AP20" s="82">
        <v>208899</v>
      </c>
      <c r="AQ20" s="82">
        <v>126714</v>
      </c>
      <c r="AR20" s="82">
        <v>173241</v>
      </c>
      <c r="AS20" s="82">
        <v>241365</v>
      </c>
      <c r="AT20" s="82">
        <v>178347</v>
      </c>
      <c r="AU20" s="82">
        <v>169445</v>
      </c>
    </row>
    <row r="21" spans="1:47">
      <c r="A21" s="79" t="s">
        <v>56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</row>
    <row r="22" spans="1:47">
      <c r="A22" s="79" t="s">
        <v>57</v>
      </c>
      <c r="B22" s="80">
        <v>5075</v>
      </c>
      <c r="C22" s="80">
        <v>21063</v>
      </c>
      <c r="D22" s="80">
        <v>3025</v>
      </c>
      <c r="E22" s="80">
        <v>29434</v>
      </c>
      <c r="F22" s="80">
        <v>7495</v>
      </c>
      <c r="G22" s="80">
        <v>4067</v>
      </c>
      <c r="H22" s="80">
        <v>5372</v>
      </c>
      <c r="I22" s="80">
        <v>22181</v>
      </c>
      <c r="J22" s="80">
        <v>3535</v>
      </c>
      <c r="K22" s="80">
        <v>5784</v>
      </c>
      <c r="L22" s="80">
        <v>3289</v>
      </c>
      <c r="M22" s="80">
        <v>31286</v>
      </c>
      <c r="N22" s="80">
        <v>6050</v>
      </c>
      <c r="O22" s="80">
        <v>936</v>
      </c>
      <c r="P22" s="80">
        <v>3398</v>
      </c>
      <c r="Q22" s="80">
        <v>11912</v>
      </c>
      <c r="R22" s="80">
        <v>3281</v>
      </c>
      <c r="S22" s="80">
        <v>6635</v>
      </c>
      <c r="T22" s="80">
        <v>-2412</v>
      </c>
      <c r="U22" s="80">
        <v>18216</v>
      </c>
      <c r="V22" s="80">
        <v>4194</v>
      </c>
      <c r="W22" s="80">
        <v>5284</v>
      </c>
      <c r="X22" s="80">
        <v>-1</v>
      </c>
      <c r="Y22" s="80">
        <v>40638</v>
      </c>
      <c r="Z22" s="80">
        <v>11771</v>
      </c>
      <c r="AA22" s="80">
        <v>61</v>
      </c>
      <c r="AB22" s="80">
        <v>1</v>
      </c>
      <c r="AC22" s="80">
        <v>6379</v>
      </c>
      <c r="AD22" s="80">
        <v>0</v>
      </c>
      <c r="AE22" s="80">
        <v>4398</v>
      </c>
      <c r="AF22" s="80">
        <v>-2</v>
      </c>
      <c r="AG22" s="80">
        <v>20522</v>
      </c>
      <c r="AH22" s="80">
        <v>0</v>
      </c>
      <c r="AI22" s="80">
        <v>17924</v>
      </c>
      <c r="AJ22" s="80">
        <v>-3</v>
      </c>
      <c r="AK22" s="80">
        <v>18849</v>
      </c>
      <c r="AL22" s="80">
        <v>0</v>
      </c>
      <c r="AM22" s="80">
        <v>5346</v>
      </c>
      <c r="AN22" s="80">
        <v>1366</v>
      </c>
      <c r="AO22" s="80">
        <v>8462</v>
      </c>
      <c r="AP22" s="80">
        <v>0</v>
      </c>
      <c r="AQ22" s="80">
        <v>0</v>
      </c>
      <c r="AR22" s="80">
        <v>0</v>
      </c>
      <c r="AS22" s="80">
        <v>91</v>
      </c>
      <c r="AT22" s="80">
        <v>0</v>
      </c>
      <c r="AU22" s="80">
        <v>0</v>
      </c>
    </row>
    <row r="23" spans="1:47">
      <c r="A23" s="79" t="s">
        <v>58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</row>
    <row r="24" spans="1:47">
      <c r="A24" s="79" t="s">
        <v>368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0</v>
      </c>
      <c r="AU24" s="80">
        <v>0</v>
      </c>
    </row>
    <row r="25" spans="1:47">
      <c r="A25" s="79" t="s">
        <v>59</v>
      </c>
      <c r="B25" s="80">
        <v>825</v>
      </c>
      <c r="C25" s="80">
        <v>827</v>
      </c>
      <c r="D25" s="80">
        <v>646</v>
      </c>
      <c r="E25" s="80">
        <v>1027</v>
      </c>
      <c r="F25" s="80">
        <v>617</v>
      </c>
      <c r="G25" s="80">
        <v>687</v>
      </c>
      <c r="H25" s="80">
        <v>325</v>
      </c>
      <c r="I25" s="80">
        <v>1198</v>
      </c>
      <c r="J25" s="80">
        <v>453</v>
      </c>
      <c r="K25" s="80">
        <v>526</v>
      </c>
      <c r="L25" s="80">
        <v>102</v>
      </c>
      <c r="M25" s="80">
        <v>1098</v>
      </c>
      <c r="N25" s="80">
        <v>647</v>
      </c>
      <c r="O25" s="80">
        <v>645</v>
      </c>
      <c r="P25" s="80">
        <v>797</v>
      </c>
      <c r="Q25" s="80">
        <v>797</v>
      </c>
      <c r="R25" s="80">
        <v>887</v>
      </c>
      <c r="S25" s="80">
        <v>962</v>
      </c>
      <c r="T25" s="80">
        <v>996</v>
      </c>
      <c r="U25" s="80">
        <v>1214</v>
      </c>
      <c r="V25" s="80">
        <v>1956</v>
      </c>
      <c r="W25" s="80">
        <v>607</v>
      </c>
      <c r="X25" s="80">
        <v>1106</v>
      </c>
      <c r="Y25" s="80">
        <v>918</v>
      </c>
      <c r="Z25" s="80">
        <v>3687</v>
      </c>
      <c r="AA25" s="80">
        <v>-1762</v>
      </c>
      <c r="AB25" s="80">
        <v>1326</v>
      </c>
      <c r="AC25" s="80">
        <v>454</v>
      </c>
      <c r="AD25" s="80">
        <v>349</v>
      </c>
      <c r="AE25" s="80">
        <v>384</v>
      </c>
      <c r="AF25" s="80">
        <v>703</v>
      </c>
      <c r="AG25" s="80">
        <v>132</v>
      </c>
      <c r="AH25" s="80">
        <v>1092</v>
      </c>
      <c r="AI25" s="80">
        <v>1572</v>
      </c>
      <c r="AJ25" s="80">
        <v>2413</v>
      </c>
      <c r="AK25" s="80">
        <v>3737</v>
      </c>
      <c r="AL25" s="80">
        <v>3616</v>
      </c>
      <c r="AM25" s="80">
        <v>3253</v>
      </c>
      <c r="AN25" s="80">
        <v>4280</v>
      </c>
      <c r="AO25" s="80">
        <v>4957</v>
      </c>
      <c r="AP25" s="80">
        <v>4662</v>
      </c>
      <c r="AQ25" s="80">
        <v>4454</v>
      </c>
      <c r="AR25" s="80">
        <v>4332</v>
      </c>
      <c r="AS25" s="80">
        <v>6038</v>
      </c>
      <c r="AT25" s="80">
        <v>6535</v>
      </c>
      <c r="AU25" s="80">
        <v>6624</v>
      </c>
    </row>
    <row r="26" spans="1:47">
      <c r="A26" s="79" t="s">
        <v>369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>
        <v>0</v>
      </c>
      <c r="AU26" s="80">
        <v>0</v>
      </c>
    </row>
    <row r="27" spans="1:47">
      <c r="A27" s="79" t="s">
        <v>370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>
        <v>0</v>
      </c>
      <c r="AU27" s="80">
        <v>0</v>
      </c>
    </row>
    <row r="28" spans="1:47">
      <c r="A28" s="79" t="s">
        <v>60</v>
      </c>
      <c r="B28" s="80">
        <v>-10910</v>
      </c>
      <c r="C28" s="80">
        <v>-8830</v>
      </c>
      <c r="D28" s="80">
        <v>-10111</v>
      </c>
      <c r="E28" s="80">
        <v>-4666</v>
      </c>
      <c r="F28" s="80">
        <v>-6693</v>
      </c>
      <c r="G28" s="80">
        <v>-7143</v>
      </c>
      <c r="H28" s="80">
        <v>-19776</v>
      </c>
      <c r="I28" s="80">
        <v>-10000</v>
      </c>
      <c r="J28" s="80">
        <v>-12022</v>
      </c>
      <c r="K28" s="80">
        <v>-5829</v>
      </c>
      <c r="L28" s="80">
        <v>-9380</v>
      </c>
      <c r="M28" s="80">
        <v>-11243</v>
      </c>
      <c r="N28" s="80">
        <v>-12693</v>
      </c>
      <c r="O28" s="80">
        <v>-7332</v>
      </c>
      <c r="P28" s="80">
        <v>-12887</v>
      </c>
      <c r="Q28" s="80">
        <v>-11076</v>
      </c>
      <c r="R28" s="80">
        <v>-11335</v>
      </c>
      <c r="S28" s="80">
        <v>-6565</v>
      </c>
      <c r="T28" s="80">
        <v>-11726</v>
      </c>
      <c r="U28" s="80">
        <v>-8953</v>
      </c>
      <c r="V28" s="80">
        <v>-14027</v>
      </c>
      <c r="W28" s="80">
        <v>-11069</v>
      </c>
      <c r="X28" s="80">
        <v>-13494</v>
      </c>
      <c r="Y28" s="80">
        <v>-21757</v>
      </c>
      <c r="Z28" s="80">
        <v>-14274</v>
      </c>
      <c r="AA28" s="80">
        <v>3181</v>
      </c>
      <c r="AB28" s="80">
        <v>-7872</v>
      </c>
      <c r="AC28" s="80">
        <v>-15639</v>
      </c>
      <c r="AD28" s="80">
        <v>-15929</v>
      </c>
      <c r="AE28" s="80">
        <v>-23907</v>
      </c>
      <c r="AF28" s="80">
        <v>-14855</v>
      </c>
      <c r="AG28" s="80">
        <v>-23940</v>
      </c>
      <c r="AH28" s="80">
        <v>-21987</v>
      </c>
      <c r="AI28" s="80">
        <v>-26714</v>
      </c>
      <c r="AJ28" s="80">
        <v>-22381</v>
      </c>
      <c r="AK28" s="80">
        <v>-29368</v>
      </c>
      <c r="AL28" s="80">
        <v>-20619</v>
      </c>
      <c r="AM28" s="80">
        <v>-23025</v>
      </c>
      <c r="AN28" s="80">
        <v>-27215</v>
      </c>
      <c r="AO28" s="80">
        <v>-25598</v>
      </c>
      <c r="AP28" s="80">
        <v>-18687</v>
      </c>
      <c r="AQ28" s="80">
        <v>-16254</v>
      </c>
      <c r="AR28" s="80">
        <v>-15164</v>
      </c>
      <c r="AS28" s="80">
        <v>-16576</v>
      </c>
      <c r="AT28" s="80">
        <v>-23171</v>
      </c>
      <c r="AU28" s="80">
        <v>-29131</v>
      </c>
    </row>
    <row r="29" spans="1:47">
      <c r="A29" s="79" t="s">
        <v>61</v>
      </c>
      <c r="B29" s="80">
        <v>1452</v>
      </c>
      <c r="C29" s="80">
        <v>-5227</v>
      </c>
      <c r="D29" s="80">
        <v>2217</v>
      </c>
      <c r="E29" s="80">
        <v>3999</v>
      </c>
      <c r="F29" s="80">
        <v>1319</v>
      </c>
      <c r="G29" s="80">
        <v>-1729</v>
      </c>
      <c r="H29" s="80">
        <v>-2204</v>
      </c>
      <c r="I29" s="80">
        <v>-396</v>
      </c>
      <c r="J29" s="80">
        <v>721</v>
      </c>
      <c r="K29" s="80">
        <v>347</v>
      </c>
      <c r="L29" s="80">
        <v>-770</v>
      </c>
      <c r="M29" s="80">
        <v>-1143</v>
      </c>
      <c r="N29" s="80">
        <v>-280</v>
      </c>
      <c r="O29" s="80">
        <v>-1789</v>
      </c>
      <c r="P29" s="80">
        <v>-22990</v>
      </c>
      <c r="Q29" s="80">
        <v>-4682</v>
      </c>
      <c r="R29" s="80">
        <v>-10614</v>
      </c>
      <c r="S29" s="80">
        <v>-9895</v>
      </c>
      <c r="T29" s="80">
        <v>-6751</v>
      </c>
      <c r="U29" s="80">
        <v>-23939</v>
      </c>
      <c r="V29" s="80">
        <v>-19264</v>
      </c>
      <c r="W29" s="80">
        <v>-16877</v>
      </c>
      <c r="X29" s="80">
        <v>-22123</v>
      </c>
      <c r="Y29" s="80">
        <v>-31163</v>
      </c>
      <c r="Z29" s="80">
        <v>-19875</v>
      </c>
      <c r="AA29" s="80">
        <v>-12264</v>
      </c>
      <c r="AB29" s="80">
        <v>-24421</v>
      </c>
      <c r="AC29" s="80">
        <v>-28609</v>
      </c>
      <c r="AD29" s="80">
        <v>-19074</v>
      </c>
      <c r="AE29" s="80">
        <v>-23339</v>
      </c>
      <c r="AF29" s="80">
        <v>-30235</v>
      </c>
      <c r="AG29" s="80">
        <v>-29054</v>
      </c>
      <c r="AH29" s="80">
        <v>-29451</v>
      </c>
      <c r="AI29" s="80">
        <v>-15811</v>
      </c>
      <c r="AJ29" s="80">
        <v>-24489</v>
      </c>
      <c r="AK29" s="80">
        <v>-26176</v>
      </c>
      <c r="AL29" s="80">
        <v>-27804</v>
      </c>
      <c r="AM29" s="80">
        <v>-30309</v>
      </c>
      <c r="AN29" s="80">
        <v>-21008</v>
      </c>
      <c r="AO29" s="80">
        <v>-34105</v>
      </c>
      <c r="AP29" s="80">
        <v>-46873</v>
      </c>
      <c r="AQ29" s="80">
        <v>-29962</v>
      </c>
      <c r="AR29" s="80">
        <v>-31198</v>
      </c>
      <c r="AS29" s="80">
        <v>-14875</v>
      </c>
      <c r="AT29" s="80">
        <v>-27017</v>
      </c>
      <c r="AU29" s="80">
        <v>-30677</v>
      </c>
    </row>
    <row r="30" spans="1:47">
      <c r="A30" s="83" t="s">
        <v>233</v>
      </c>
      <c r="B30" s="84">
        <v>91624</v>
      </c>
      <c r="C30" s="84">
        <v>61216</v>
      </c>
      <c r="D30" s="84">
        <v>58454</v>
      </c>
      <c r="E30" s="84">
        <v>105662</v>
      </c>
      <c r="F30" s="84">
        <v>95248</v>
      </c>
      <c r="G30" s="84">
        <v>81488</v>
      </c>
      <c r="H30" s="84">
        <v>62588</v>
      </c>
      <c r="I30" s="84">
        <v>133627</v>
      </c>
      <c r="J30" s="84">
        <v>21221</v>
      </c>
      <c r="K30" s="84">
        <v>107537</v>
      </c>
      <c r="L30" s="84">
        <v>67656</v>
      </c>
      <c r="M30" s="84">
        <v>123046</v>
      </c>
      <c r="N30" s="84">
        <v>45739</v>
      </c>
      <c r="O30" s="84">
        <v>49550</v>
      </c>
      <c r="P30" s="84">
        <v>74725</v>
      </c>
      <c r="Q30" s="84">
        <v>169187</v>
      </c>
      <c r="R30" s="84">
        <v>25526</v>
      </c>
      <c r="S30" s="84">
        <v>48990</v>
      </c>
      <c r="T30" s="84">
        <v>-15380</v>
      </c>
      <c r="U30" s="84">
        <v>102856</v>
      </c>
      <c r="V30" s="84">
        <v>-14592</v>
      </c>
      <c r="W30" s="84">
        <v>120434</v>
      </c>
      <c r="X30" s="84">
        <v>10521</v>
      </c>
      <c r="Y30" s="84">
        <v>128977</v>
      </c>
      <c r="Z30" s="84">
        <v>25802</v>
      </c>
      <c r="AA30" s="84">
        <v>121779</v>
      </c>
      <c r="AB30" s="84">
        <v>79600</v>
      </c>
      <c r="AC30" s="84">
        <v>205943</v>
      </c>
      <c r="AD30" s="84">
        <v>-19311</v>
      </c>
      <c r="AE30" s="84">
        <v>65808</v>
      </c>
      <c r="AF30" s="84">
        <v>71241</v>
      </c>
      <c r="AG30" s="84">
        <v>124423</v>
      </c>
      <c r="AH30" s="84">
        <v>-22213</v>
      </c>
      <c r="AI30" s="84">
        <v>27641</v>
      </c>
      <c r="AJ30" s="84">
        <v>103558</v>
      </c>
      <c r="AK30" s="84">
        <v>65299</v>
      </c>
      <c r="AL30" s="84">
        <v>94279</v>
      </c>
      <c r="AM30" s="84">
        <v>143930</v>
      </c>
      <c r="AN30" s="84">
        <v>67693</v>
      </c>
      <c r="AO30" s="84">
        <v>105649</v>
      </c>
      <c r="AP30" s="84">
        <v>148001</v>
      </c>
      <c r="AQ30" s="84">
        <v>84952</v>
      </c>
      <c r="AR30" s="84">
        <v>131211</v>
      </c>
      <c r="AS30" s="84">
        <v>216043</v>
      </c>
      <c r="AT30" s="84">
        <v>134694</v>
      </c>
      <c r="AU30" s="84">
        <v>116261</v>
      </c>
    </row>
    <row r="31" spans="1:47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1:47">
      <c r="A32" s="85" t="s">
        <v>234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1:47">
      <c r="A33" s="79" t="s">
        <v>62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8514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732</v>
      </c>
      <c r="Z33" s="80">
        <v>0</v>
      </c>
      <c r="AA33" s="80">
        <v>0</v>
      </c>
      <c r="AB33" s="80">
        <v>0</v>
      </c>
      <c r="AC33" s="80">
        <v>215</v>
      </c>
      <c r="AD33" s="80">
        <v>0</v>
      </c>
      <c r="AE33" s="80">
        <v>0</v>
      </c>
      <c r="AF33" s="80">
        <v>884</v>
      </c>
      <c r="AG33" s="80">
        <v>10525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170261</v>
      </c>
      <c r="AT33" s="80">
        <v>0</v>
      </c>
      <c r="AU33" s="80">
        <v>0</v>
      </c>
    </row>
    <row r="34" spans="1:47">
      <c r="A34" s="79" t="s">
        <v>63</v>
      </c>
      <c r="B34" s="80">
        <v>-8954</v>
      </c>
      <c r="C34" s="80">
        <v>-22</v>
      </c>
      <c r="D34" s="80">
        <v>58</v>
      </c>
      <c r="E34" s="80">
        <v>99</v>
      </c>
      <c r="F34" s="80">
        <v>0</v>
      </c>
      <c r="G34" s="80">
        <v>0</v>
      </c>
      <c r="H34" s="80">
        <v>0</v>
      </c>
      <c r="I34" s="80">
        <v>-175809</v>
      </c>
      <c r="J34" s="80">
        <v>0</v>
      </c>
      <c r="K34" s="80">
        <v>0</v>
      </c>
      <c r="L34" s="80">
        <v>0</v>
      </c>
      <c r="M34" s="80">
        <v>-698</v>
      </c>
      <c r="N34" s="80">
        <v>0</v>
      </c>
      <c r="O34" s="80">
        <v>0</v>
      </c>
      <c r="P34" s="80">
        <v>-100</v>
      </c>
      <c r="Q34" s="80">
        <v>0</v>
      </c>
      <c r="R34" s="80">
        <v>0</v>
      </c>
      <c r="S34" s="80">
        <v>-15201</v>
      </c>
      <c r="T34" s="80">
        <v>0</v>
      </c>
      <c r="U34" s="80">
        <v>1</v>
      </c>
      <c r="V34" s="80">
        <v>0</v>
      </c>
      <c r="W34" s="80">
        <v>-1</v>
      </c>
      <c r="X34" s="80">
        <v>0</v>
      </c>
      <c r="Y34" s="80">
        <v>-7396</v>
      </c>
      <c r="Z34" s="80">
        <v>0</v>
      </c>
      <c r="AA34" s="80">
        <v>-31310</v>
      </c>
      <c r="AB34" s="80">
        <v>-9780</v>
      </c>
      <c r="AC34" s="80">
        <v>-4975</v>
      </c>
      <c r="AD34" s="80">
        <v>-48213</v>
      </c>
      <c r="AE34" s="80">
        <v>-796</v>
      </c>
      <c r="AF34" s="80">
        <v>-359</v>
      </c>
      <c r="AG34" s="80">
        <v>0</v>
      </c>
      <c r="AH34" s="80">
        <v>0</v>
      </c>
      <c r="AI34" s="80">
        <v>-1</v>
      </c>
      <c r="AJ34" s="80">
        <v>-1</v>
      </c>
      <c r="AK34" s="80">
        <v>0</v>
      </c>
      <c r="AL34" s="80">
        <v>-66971</v>
      </c>
      <c r="AM34" s="80">
        <v>561</v>
      </c>
      <c r="AN34" s="80">
        <v>-47494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-1663</v>
      </c>
      <c r="AU34" s="80">
        <v>0</v>
      </c>
    </row>
    <row r="35" spans="1:47">
      <c r="A35" s="79" t="s">
        <v>64</v>
      </c>
      <c r="B35" s="80">
        <v>0</v>
      </c>
      <c r="C35" s="80">
        <v>0</v>
      </c>
      <c r="D35" s="80">
        <v>-10500</v>
      </c>
      <c r="E35" s="80">
        <v>0</v>
      </c>
      <c r="F35" s="80">
        <v>0</v>
      </c>
      <c r="G35" s="80">
        <v>-8051</v>
      </c>
      <c r="H35" s="80">
        <v>237</v>
      </c>
      <c r="I35" s="80">
        <v>174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-5806</v>
      </c>
      <c r="R35" s="80">
        <v>0</v>
      </c>
      <c r="S35" s="80">
        <v>-1929</v>
      </c>
      <c r="T35" s="80">
        <v>519</v>
      </c>
      <c r="U35" s="80">
        <v>1410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-3279</v>
      </c>
      <c r="AM35" s="80">
        <v>-109</v>
      </c>
      <c r="AN35" s="80">
        <v>0</v>
      </c>
      <c r="AO35" s="80">
        <v>0</v>
      </c>
      <c r="AP35" s="80">
        <v>0</v>
      </c>
      <c r="AQ35" s="80">
        <v>0</v>
      </c>
      <c r="AR35" s="80">
        <v>0</v>
      </c>
      <c r="AS35" s="80">
        <v>0</v>
      </c>
      <c r="AT35" s="80">
        <v>0</v>
      </c>
      <c r="AU35" s="80">
        <v>0</v>
      </c>
    </row>
    <row r="36" spans="1:47">
      <c r="A36" s="79" t="s">
        <v>65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16322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2877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  <c r="AR36" s="80">
        <v>0</v>
      </c>
      <c r="AS36" s="80">
        <v>0</v>
      </c>
      <c r="AT36" s="80">
        <v>0</v>
      </c>
      <c r="AU36" s="80">
        <v>0</v>
      </c>
    </row>
    <row r="37" spans="1:47">
      <c r="A37" s="79" t="s">
        <v>66</v>
      </c>
      <c r="B37" s="80">
        <v>0</v>
      </c>
      <c r="C37" s="80">
        <v>0</v>
      </c>
      <c r="D37" s="80">
        <v>-2000</v>
      </c>
      <c r="E37" s="80">
        <v>0</v>
      </c>
      <c r="F37" s="80">
        <v>0</v>
      </c>
      <c r="G37" s="80">
        <v>-80531</v>
      </c>
      <c r="H37" s="80">
        <v>-121894</v>
      </c>
      <c r="I37" s="80">
        <v>191894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-1605</v>
      </c>
      <c r="P37" s="80">
        <v>1605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  <c r="AR37" s="80">
        <v>0</v>
      </c>
      <c r="AS37" s="80">
        <v>0</v>
      </c>
      <c r="AT37" s="80">
        <v>0</v>
      </c>
      <c r="AU37" s="80">
        <v>0</v>
      </c>
    </row>
    <row r="38" spans="1:47">
      <c r="A38" s="79" t="s">
        <v>67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  <c r="AR38" s="80">
        <v>0</v>
      </c>
      <c r="AS38" s="80">
        <v>0</v>
      </c>
      <c r="AT38" s="80">
        <v>0</v>
      </c>
      <c r="AU38" s="80">
        <v>0</v>
      </c>
    </row>
    <row r="39" spans="1:47">
      <c r="A39" s="79" t="s">
        <v>68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-896</v>
      </c>
      <c r="N39" s="80">
        <v>0</v>
      </c>
      <c r="O39" s="80">
        <v>-5171</v>
      </c>
      <c r="P39" s="80">
        <v>-137</v>
      </c>
      <c r="Q39" s="80">
        <v>-76</v>
      </c>
      <c r="R39" s="80">
        <v>0</v>
      </c>
      <c r="S39" s="80">
        <v>0</v>
      </c>
      <c r="T39" s="80">
        <v>-26721</v>
      </c>
      <c r="U39" s="80">
        <v>312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0</v>
      </c>
      <c r="AU39" s="80">
        <v>0</v>
      </c>
    </row>
    <row r="40" spans="1:47">
      <c r="A40" s="79" t="s">
        <v>69</v>
      </c>
      <c r="B40" s="80">
        <v>0</v>
      </c>
      <c r="C40" s="80">
        <v>50</v>
      </c>
      <c r="D40" s="80">
        <v>-50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-3808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-602</v>
      </c>
      <c r="V40" s="80">
        <v>0</v>
      </c>
      <c r="W40" s="80">
        <v>0</v>
      </c>
      <c r="X40" s="80">
        <v>0</v>
      </c>
      <c r="Y40" s="80">
        <v>-906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-11710</v>
      </c>
      <c r="AJ40" s="80">
        <v>429</v>
      </c>
      <c r="AK40" s="80">
        <v>0</v>
      </c>
      <c r="AL40" s="80">
        <v>0</v>
      </c>
      <c r="AM40" s="80">
        <v>3</v>
      </c>
      <c r="AN40" s="80">
        <v>-3</v>
      </c>
      <c r="AO40" s="80">
        <v>-5</v>
      </c>
      <c r="AP40" s="80">
        <v>0</v>
      </c>
      <c r="AQ40" s="80">
        <v>-6</v>
      </c>
      <c r="AR40" s="80">
        <v>-7</v>
      </c>
      <c r="AS40" s="80">
        <v>-4987</v>
      </c>
      <c r="AT40" s="80">
        <v>0</v>
      </c>
      <c r="AU40" s="80">
        <v>0</v>
      </c>
    </row>
    <row r="41" spans="1:47">
      <c r="A41" s="79" t="s">
        <v>235</v>
      </c>
      <c r="B41" s="80">
        <v>750</v>
      </c>
      <c r="C41" s="80">
        <v>691</v>
      </c>
      <c r="D41" s="80">
        <v>3045</v>
      </c>
      <c r="E41" s="80">
        <v>959</v>
      </c>
      <c r="F41" s="80">
        <v>405</v>
      </c>
      <c r="G41" s="80">
        <v>831</v>
      </c>
      <c r="H41" s="80">
        <v>1541</v>
      </c>
      <c r="I41" s="80">
        <v>-99</v>
      </c>
      <c r="J41" s="80">
        <v>547</v>
      </c>
      <c r="K41" s="80">
        <v>274</v>
      </c>
      <c r="L41" s="80">
        <v>1421</v>
      </c>
      <c r="M41" s="80">
        <v>151</v>
      </c>
      <c r="N41" s="80">
        <v>7787</v>
      </c>
      <c r="O41" s="80">
        <v>5000</v>
      </c>
      <c r="P41" s="80">
        <v>6993</v>
      </c>
      <c r="Q41" s="80">
        <v>-16729</v>
      </c>
      <c r="R41" s="80">
        <v>23677</v>
      </c>
      <c r="S41" s="80">
        <v>5350</v>
      </c>
      <c r="T41" s="80">
        <v>15622</v>
      </c>
      <c r="U41" s="80">
        <v>-15966</v>
      </c>
      <c r="V41" s="80">
        <v>23</v>
      </c>
      <c r="W41" s="80">
        <v>1436</v>
      </c>
      <c r="X41" s="80">
        <v>1248</v>
      </c>
      <c r="Y41" s="80">
        <v>2553</v>
      </c>
      <c r="Z41" s="80">
        <v>6591</v>
      </c>
      <c r="AA41" s="80">
        <v>731</v>
      </c>
      <c r="AB41" s="80">
        <v>742</v>
      </c>
      <c r="AC41" s="80">
        <v>2372</v>
      </c>
      <c r="AD41" s="80">
        <v>1776</v>
      </c>
      <c r="AE41" s="80">
        <v>177</v>
      </c>
      <c r="AF41" s="80">
        <v>1122</v>
      </c>
      <c r="AG41" s="80">
        <v>1668</v>
      </c>
      <c r="AH41" s="80">
        <v>220</v>
      </c>
      <c r="AI41" s="80">
        <v>2765</v>
      </c>
      <c r="AJ41" s="80">
        <v>1689</v>
      </c>
      <c r="AK41" s="80">
        <v>730</v>
      </c>
      <c r="AL41" s="80">
        <v>710</v>
      </c>
      <c r="AM41" s="80">
        <v>1544</v>
      </c>
      <c r="AN41" s="80">
        <v>5727</v>
      </c>
      <c r="AO41" s="80">
        <v>541</v>
      </c>
      <c r="AP41" s="80">
        <v>274</v>
      </c>
      <c r="AQ41" s="80">
        <v>2258</v>
      </c>
      <c r="AR41" s="80">
        <v>951</v>
      </c>
      <c r="AS41" s="80">
        <v>147</v>
      </c>
      <c r="AT41" s="80">
        <v>988</v>
      </c>
      <c r="AU41" s="80">
        <v>1165</v>
      </c>
    </row>
    <row r="42" spans="1:47">
      <c r="A42" s="79" t="s">
        <v>70</v>
      </c>
      <c r="B42" s="80">
        <v>-39900</v>
      </c>
      <c r="C42" s="80">
        <v>-32871</v>
      </c>
      <c r="D42" s="80">
        <v>-39187</v>
      </c>
      <c r="E42" s="80">
        <v>-26938</v>
      </c>
      <c r="F42" s="80">
        <v>-20105</v>
      </c>
      <c r="G42" s="80">
        <v>-39047</v>
      </c>
      <c r="H42" s="80">
        <v>-23215</v>
      </c>
      <c r="I42" s="80">
        <v>-47992</v>
      </c>
      <c r="J42" s="80">
        <v>-21699</v>
      </c>
      <c r="K42" s="80">
        <v>-30836</v>
      </c>
      <c r="L42" s="80">
        <v>-40675</v>
      </c>
      <c r="M42" s="80">
        <v>-34863</v>
      </c>
      <c r="N42" s="80">
        <v>-32920</v>
      </c>
      <c r="O42" s="80">
        <v>-15995</v>
      </c>
      <c r="P42" s="80">
        <v>-26213</v>
      </c>
      <c r="Q42" s="80">
        <v>-25587</v>
      </c>
      <c r="R42" s="80">
        <v>-27099</v>
      </c>
      <c r="S42" s="80">
        <v>-32736</v>
      </c>
      <c r="T42" s="80">
        <v>-19568</v>
      </c>
      <c r="U42" s="80">
        <v>-28873</v>
      </c>
      <c r="V42" s="80">
        <v>-33575</v>
      </c>
      <c r="W42" s="80">
        <v>-42200</v>
      </c>
      <c r="X42" s="80">
        <v>-40453</v>
      </c>
      <c r="Y42" s="80">
        <v>-39362</v>
      </c>
      <c r="Z42" s="80">
        <v>-27832</v>
      </c>
      <c r="AA42" s="80">
        <v>-21176</v>
      </c>
      <c r="AB42" s="80">
        <v>-23380</v>
      </c>
      <c r="AC42" s="80">
        <v>-38646</v>
      </c>
      <c r="AD42" s="80">
        <v>-20275</v>
      </c>
      <c r="AE42" s="80">
        <v>-33720</v>
      </c>
      <c r="AF42" s="80">
        <v>-38988</v>
      </c>
      <c r="AG42" s="80">
        <v>-32398</v>
      </c>
      <c r="AH42" s="80">
        <v>-32445</v>
      </c>
      <c r="AI42" s="80">
        <v>-34609</v>
      </c>
      <c r="AJ42" s="80">
        <v>-28933</v>
      </c>
      <c r="AK42" s="80">
        <v>-85275</v>
      </c>
      <c r="AL42" s="80">
        <v>-43157</v>
      </c>
      <c r="AM42" s="80">
        <v>-49940</v>
      </c>
      <c r="AN42" s="80">
        <v>-47026</v>
      </c>
      <c r="AO42" s="80">
        <v>-83112</v>
      </c>
      <c r="AP42" s="80">
        <v>-44789</v>
      </c>
      <c r="AQ42" s="80">
        <v>-34300</v>
      </c>
      <c r="AR42" s="80">
        <v>-37171</v>
      </c>
      <c r="AS42" s="80">
        <v>-87478</v>
      </c>
      <c r="AT42" s="80">
        <v>-49081</v>
      </c>
      <c r="AU42" s="80">
        <v>-51530</v>
      </c>
    </row>
    <row r="43" spans="1:47">
      <c r="A43" s="79" t="s">
        <v>71</v>
      </c>
      <c r="B43" s="80">
        <v>0</v>
      </c>
      <c r="C43" s="80">
        <v>0</v>
      </c>
      <c r="D43" s="80">
        <v>0</v>
      </c>
      <c r="E43" s="80">
        <v>85</v>
      </c>
      <c r="F43" s="80">
        <v>0</v>
      </c>
      <c r="G43" s="80">
        <v>0</v>
      </c>
      <c r="H43" s="80">
        <v>0</v>
      </c>
      <c r="I43" s="80">
        <v>0</v>
      </c>
      <c r="J43" s="80">
        <v>2</v>
      </c>
      <c r="K43" s="80">
        <v>-2</v>
      </c>
      <c r="L43" s="80">
        <v>2</v>
      </c>
      <c r="M43" s="80">
        <v>0</v>
      </c>
      <c r="N43" s="80">
        <v>0</v>
      </c>
      <c r="O43" s="80">
        <v>0</v>
      </c>
      <c r="P43" s="80">
        <v>0</v>
      </c>
      <c r="Q43" s="80">
        <v>27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19</v>
      </c>
      <c r="X43" s="80">
        <v>-17</v>
      </c>
      <c r="Y43" s="80">
        <v>15</v>
      </c>
      <c r="Z43" s="80">
        <v>11</v>
      </c>
      <c r="AA43" s="80">
        <v>0</v>
      </c>
      <c r="AB43" s="80">
        <v>-11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189</v>
      </c>
      <c r="AK43" s="80">
        <v>-158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56</v>
      </c>
    </row>
    <row r="44" spans="1:47">
      <c r="A44" s="79" t="s">
        <v>72</v>
      </c>
      <c r="B44" s="80">
        <v>-904</v>
      </c>
      <c r="C44" s="80">
        <v>-1601</v>
      </c>
      <c r="D44" s="80">
        <v>-1997</v>
      </c>
      <c r="E44" s="80">
        <v>-1198</v>
      </c>
      <c r="F44" s="80">
        <v>-1067</v>
      </c>
      <c r="G44" s="80">
        <v>-2758</v>
      </c>
      <c r="H44" s="80">
        <v>-1942</v>
      </c>
      <c r="I44" s="80">
        <v>-971</v>
      </c>
      <c r="J44" s="80">
        <v>-833</v>
      </c>
      <c r="K44" s="80">
        <v>-647</v>
      </c>
      <c r="L44" s="80">
        <v>-2523</v>
      </c>
      <c r="M44" s="80">
        <v>-1040</v>
      </c>
      <c r="N44" s="80">
        <v>-936</v>
      </c>
      <c r="O44" s="80">
        <v>-2954</v>
      </c>
      <c r="P44" s="80">
        <v>-534</v>
      </c>
      <c r="Q44" s="80">
        <v>-2203</v>
      </c>
      <c r="R44" s="80">
        <v>-1229</v>
      </c>
      <c r="S44" s="80">
        <v>-1556</v>
      </c>
      <c r="T44" s="80">
        <v>-1204</v>
      </c>
      <c r="U44" s="80">
        <v>-1282</v>
      </c>
      <c r="V44" s="80">
        <v>-725</v>
      </c>
      <c r="W44" s="80">
        <v>-1384</v>
      </c>
      <c r="X44" s="80">
        <v>-1693</v>
      </c>
      <c r="Y44" s="80">
        <v>-4541</v>
      </c>
      <c r="Z44" s="80">
        <v>-855</v>
      </c>
      <c r="AA44" s="80">
        <v>-2186</v>
      </c>
      <c r="AB44" s="80">
        <v>-1251</v>
      </c>
      <c r="AC44" s="80">
        <v>-6380</v>
      </c>
      <c r="AD44" s="80">
        <v>-2152</v>
      </c>
      <c r="AE44" s="80">
        <v>-4065</v>
      </c>
      <c r="AF44" s="80">
        <v>-2975</v>
      </c>
      <c r="AG44" s="80">
        <v>-3905</v>
      </c>
      <c r="AH44" s="80">
        <v>-3497</v>
      </c>
      <c r="AI44" s="80">
        <v>-3178</v>
      </c>
      <c r="AJ44" s="80">
        <v>-3705</v>
      </c>
      <c r="AK44" s="80">
        <v>-9369</v>
      </c>
      <c r="AL44" s="80">
        <v>-3120</v>
      </c>
      <c r="AM44" s="80">
        <v>-3516</v>
      </c>
      <c r="AN44" s="80">
        <v>-3706</v>
      </c>
      <c r="AO44" s="80">
        <v>-3368</v>
      </c>
      <c r="AP44" s="80">
        <v>-3204</v>
      </c>
      <c r="AQ44" s="80">
        <v>-2302</v>
      </c>
      <c r="AR44" s="80">
        <v>-2262</v>
      </c>
      <c r="AS44" s="80">
        <v>-1401</v>
      </c>
      <c r="AT44" s="80">
        <v>-3709</v>
      </c>
      <c r="AU44" s="80">
        <v>-2539</v>
      </c>
    </row>
    <row r="45" spans="1:47">
      <c r="A45" s="79" t="s">
        <v>236</v>
      </c>
      <c r="B45" s="80">
        <v>0</v>
      </c>
      <c r="C45" s="80">
        <v>0</v>
      </c>
      <c r="D45" s="80">
        <v>0</v>
      </c>
      <c r="E45" s="80">
        <v>1000</v>
      </c>
      <c r="F45" s="80">
        <v>0</v>
      </c>
      <c r="G45" s="80">
        <v>0</v>
      </c>
      <c r="H45" s="80">
        <v>0</v>
      </c>
      <c r="I45" s="80">
        <v>1000</v>
      </c>
      <c r="J45" s="80">
        <v>0</v>
      </c>
      <c r="K45" s="80">
        <v>0</v>
      </c>
      <c r="L45" s="80">
        <v>0</v>
      </c>
      <c r="M45" s="80">
        <v>-390</v>
      </c>
      <c r="N45" s="80">
        <v>6996</v>
      </c>
      <c r="O45" s="80">
        <v>159</v>
      </c>
      <c r="P45" s="80">
        <v>240</v>
      </c>
      <c r="Q45" s="80">
        <v>-7728</v>
      </c>
      <c r="R45" s="80">
        <v>4</v>
      </c>
      <c r="S45" s="80">
        <v>4</v>
      </c>
      <c r="T45" s="80">
        <v>-8</v>
      </c>
      <c r="U45" s="80">
        <v>0</v>
      </c>
      <c r="V45" s="80">
        <v>5</v>
      </c>
      <c r="W45" s="80">
        <v>-5</v>
      </c>
      <c r="X45" s="80">
        <v>0</v>
      </c>
      <c r="Y45" s="80">
        <v>-21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  <c r="AR45" s="80">
        <v>0</v>
      </c>
      <c r="AS45" s="80">
        <v>0</v>
      </c>
      <c r="AT45" s="80">
        <v>0</v>
      </c>
      <c r="AU45" s="80">
        <v>0</v>
      </c>
    </row>
    <row r="46" spans="1:47">
      <c r="A46" s="79" t="s">
        <v>73</v>
      </c>
      <c r="B46" s="80">
        <v>0</v>
      </c>
      <c r="C46" s="80">
        <v>0</v>
      </c>
      <c r="D46" s="80">
        <v>0</v>
      </c>
      <c r="E46" s="80">
        <v>-3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  <c r="AR46" s="80">
        <v>0</v>
      </c>
      <c r="AS46" s="80">
        <v>0</v>
      </c>
      <c r="AT46" s="80">
        <v>0</v>
      </c>
      <c r="AU46" s="80">
        <v>0</v>
      </c>
    </row>
    <row r="47" spans="1:47">
      <c r="A47" s="79" t="s">
        <v>74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-169</v>
      </c>
      <c r="K47" s="80">
        <v>169</v>
      </c>
      <c r="L47" s="80">
        <v>0</v>
      </c>
      <c r="M47" s="80">
        <v>-355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818</v>
      </c>
      <c r="X47" s="80">
        <v>-818</v>
      </c>
      <c r="Y47" s="80">
        <v>0</v>
      </c>
      <c r="Z47" s="80">
        <v>0</v>
      </c>
      <c r="AA47" s="80">
        <v>0</v>
      </c>
      <c r="AB47" s="80">
        <v>0</v>
      </c>
      <c r="AC47" s="80">
        <v>50</v>
      </c>
      <c r="AD47" s="80">
        <v>119</v>
      </c>
      <c r="AE47" s="80">
        <v>-6</v>
      </c>
      <c r="AF47" s="80">
        <v>-2</v>
      </c>
      <c r="AG47" s="80">
        <v>-1</v>
      </c>
      <c r="AH47" s="80">
        <v>0</v>
      </c>
      <c r="AI47" s="80">
        <v>211</v>
      </c>
      <c r="AJ47" s="80">
        <v>-2</v>
      </c>
      <c r="AK47" s="80">
        <v>-2</v>
      </c>
      <c r="AL47" s="80">
        <v>199</v>
      </c>
      <c r="AM47" s="80">
        <v>1</v>
      </c>
      <c r="AN47" s="80">
        <v>61</v>
      </c>
      <c r="AO47" s="80">
        <v>286</v>
      </c>
      <c r="AP47" s="80">
        <v>1060</v>
      </c>
      <c r="AQ47" s="80">
        <v>469</v>
      </c>
      <c r="AR47" s="80">
        <v>56</v>
      </c>
      <c r="AS47" s="80">
        <v>0</v>
      </c>
      <c r="AT47" s="80">
        <v>0</v>
      </c>
      <c r="AU47" s="80">
        <v>0</v>
      </c>
    </row>
    <row r="48" spans="1:47">
      <c r="A48" s="79" t="s">
        <v>75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-12418</v>
      </c>
      <c r="V48" s="80">
        <v>-9391</v>
      </c>
      <c r="W48" s="80">
        <v>-4581</v>
      </c>
      <c r="X48" s="80">
        <v>-4884</v>
      </c>
      <c r="Y48" s="80">
        <v>-417</v>
      </c>
      <c r="Z48" s="80">
        <v>-817</v>
      </c>
      <c r="AA48" s="80">
        <v>0</v>
      </c>
      <c r="AB48" s="80">
        <v>-234</v>
      </c>
      <c r="AC48" s="80">
        <v>-258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</row>
    <row r="49" spans="1:47">
      <c r="A49" s="79" t="s">
        <v>76</v>
      </c>
      <c r="B49" s="80">
        <v>10000</v>
      </c>
      <c r="C49" s="80">
        <v>3025</v>
      </c>
      <c r="D49" s="80">
        <v>2500</v>
      </c>
      <c r="E49" s="80">
        <v>5958</v>
      </c>
      <c r="F49" s="80">
        <v>3542</v>
      </c>
      <c r="G49" s="80">
        <v>2668</v>
      </c>
      <c r="H49" s="80">
        <v>0</v>
      </c>
      <c r="I49" s="80">
        <v>10</v>
      </c>
      <c r="J49" s="80">
        <v>0</v>
      </c>
      <c r="K49" s="80">
        <v>123</v>
      </c>
      <c r="L49" s="80">
        <v>0</v>
      </c>
      <c r="M49" s="80">
        <v>739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209</v>
      </c>
      <c r="AA49" s="80">
        <v>5</v>
      </c>
      <c r="AB49" s="80">
        <v>2489</v>
      </c>
      <c r="AC49" s="80">
        <v>611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</row>
    <row r="50" spans="1:47">
      <c r="A50" s="79" t="s">
        <v>77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-332</v>
      </c>
      <c r="O50" s="80">
        <v>-278</v>
      </c>
      <c r="P50" s="80">
        <v>-726</v>
      </c>
      <c r="Q50" s="80">
        <v>75</v>
      </c>
      <c r="R50" s="80">
        <v>-1014</v>
      </c>
      <c r="S50" s="80">
        <v>32</v>
      </c>
      <c r="T50" s="80">
        <v>-2241</v>
      </c>
      <c r="U50" s="80">
        <v>-914</v>
      </c>
      <c r="V50" s="80">
        <v>-288</v>
      </c>
      <c r="W50" s="80">
        <v>-286</v>
      </c>
      <c r="X50" s="80">
        <v>74</v>
      </c>
      <c r="Y50" s="80">
        <v>-176</v>
      </c>
      <c r="Z50" s="80">
        <v>0</v>
      </c>
      <c r="AA50" s="80">
        <v>0</v>
      </c>
      <c r="AB50" s="80">
        <v>0</v>
      </c>
      <c r="AC50" s="80">
        <v>-695</v>
      </c>
      <c r="AD50" s="80">
        <v>-773</v>
      </c>
      <c r="AE50" s="80">
        <v>0</v>
      </c>
      <c r="AF50" s="80">
        <v>-55</v>
      </c>
      <c r="AG50" s="80">
        <v>-126</v>
      </c>
      <c r="AH50" s="80">
        <v>-553</v>
      </c>
      <c r="AI50" s="80">
        <v>553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</row>
    <row r="51" spans="1:47" ht="26">
      <c r="A51" s="79" t="s">
        <v>78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933</v>
      </c>
      <c r="O51" s="80">
        <v>381</v>
      </c>
      <c r="P51" s="80">
        <v>2633</v>
      </c>
      <c r="Q51" s="80">
        <v>-406</v>
      </c>
      <c r="R51" s="80">
        <v>208</v>
      </c>
      <c r="S51" s="80">
        <v>78</v>
      </c>
      <c r="T51" s="80">
        <v>2060</v>
      </c>
      <c r="U51" s="80">
        <v>330</v>
      </c>
      <c r="V51" s="80">
        <v>143</v>
      </c>
      <c r="W51" s="80">
        <v>162</v>
      </c>
      <c r="X51" s="80">
        <v>124</v>
      </c>
      <c r="Y51" s="80">
        <v>1184</v>
      </c>
      <c r="Z51" s="80">
        <v>0</v>
      </c>
      <c r="AA51" s="80">
        <v>762</v>
      </c>
      <c r="AB51" s="80">
        <v>0</v>
      </c>
      <c r="AC51" s="80">
        <v>0</v>
      </c>
      <c r="AD51" s="80">
        <v>0</v>
      </c>
      <c r="AE51" s="80">
        <v>12</v>
      </c>
      <c r="AF51" s="80">
        <v>353</v>
      </c>
      <c r="AG51" s="80">
        <v>402</v>
      </c>
      <c r="AH51" s="80">
        <v>1193</v>
      </c>
      <c r="AI51" s="80">
        <v>-1193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</row>
    <row r="52" spans="1:47">
      <c r="A52" s="79" t="s">
        <v>79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39</v>
      </c>
      <c r="X52" s="80">
        <v>-35</v>
      </c>
      <c r="Y52" s="80">
        <v>5</v>
      </c>
      <c r="Z52" s="80">
        <v>0</v>
      </c>
      <c r="AA52" s="80">
        <v>0</v>
      </c>
      <c r="AB52" s="80">
        <v>0</v>
      </c>
      <c r="AC52" s="80">
        <v>17</v>
      </c>
      <c r="AD52" s="80">
        <v>29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39</v>
      </c>
      <c r="AN52" s="80">
        <v>1</v>
      </c>
      <c r="AO52" s="80">
        <v>140</v>
      </c>
      <c r="AP52" s="80">
        <v>0</v>
      </c>
      <c r="AQ52" s="80">
        <v>4</v>
      </c>
      <c r="AR52" s="80">
        <v>0</v>
      </c>
      <c r="AS52" s="80">
        <v>19</v>
      </c>
      <c r="AT52" s="80">
        <v>0</v>
      </c>
      <c r="AU52" s="80">
        <v>5</v>
      </c>
    </row>
    <row r="53" spans="1:47">
      <c r="A53" s="79" t="s">
        <v>57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</row>
    <row r="54" spans="1:47">
      <c r="A54" s="79" t="s">
        <v>58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</row>
    <row r="55" spans="1:47">
      <c r="A55" s="79" t="s">
        <v>59</v>
      </c>
      <c r="B55" s="80">
        <v>9</v>
      </c>
      <c r="C55" s="80">
        <v>-9</v>
      </c>
      <c r="D55" s="80">
        <v>0</v>
      </c>
      <c r="E55" s="80">
        <v>0</v>
      </c>
      <c r="F55" s="80">
        <v>9</v>
      </c>
      <c r="G55" s="80">
        <v>-9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111</v>
      </c>
      <c r="R55" s="80">
        <v>0</v>
      </c>
      <c r="S55" s="80">
        <v>0</v>
      </c>
      <c r="T55" s="80">
        <v>0</v>
      </c>
      <c r="U55" s="80">
        <v>89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</row>
    <row r="56" spans="1:47">
      <c r="A56" s="79" t="s">
        <v>60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1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</row>
    <row r="57" spans="1:47">
      <c r="A57" s="79" t="s">
        <v>80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-899</v>
      </c>
      <c r="R57" s="80">
        <v>0</v>
      </c>
      <c r="S57" s="80">
        <v>0</v>
      </c>
      <c r="T57" s="80">
        <v>0</v>
      </c>
      <c r="U57" s="80">
        <v>0</v>
      </c>
      <c r="V57" s="80">
        <v>-2874</v>
      </c>
      <c r="W57" s="80">
        <v>0</v>
      </c>
      <c r="X57" s="80">
        <v>2874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</row>
    <row r="58" spans="1:47">
      <c r="A58" s="79" t="s">
        <v>61</v>
      </c>
      <c r="B58" s="80">
        <v>0</v>
      </c>
      <c r="C58" s="80">
        <v>-2183</v>
      </c>
      <c r="D58" s="80">
        <v>-1908</v>
      </c>
      <c r="E58" s="80">
        <v>1736</v>
      </c>
      <c r="F58" s="80">
        <v>-663</v>
      </c>
      <c r="G58" s="80">
        <v>-771</v>
      </c>
      <c r="H58" s="80">
        <v>12000</v>
      </c>
      <c r="I58" s="80">
        <v>-12820</v>
      </c>
      <c r="J58" s="80">
        <v>-1855</v>
      </c>
      <c r="K58" s="80">
        <v>1502</v>
      </c>
      <c r="L58" s="80">
        <v>-9646</v>
      </c>
      <c r="M58" s="80">
        <v>12083</v>
      </c>
      <c r="N58" s="80">
        <v>99</v>
      </c>
      <c r="O58" s="80">
        <v>-247</v>
      </c>
      <c r="P58" s="80">
        <v>-88</v>
      </c>
      <c r="Q58" s="80">
        <v>2721</v>
      </c>
      <c r="R58" s="80">
        <v>-149</v>
      </c>
      <c r="S58" s="80">
        <v>154</v>
      </c>
      <c r="T58" s="80">
        <v>0</v>
      </c>
      <c r="U58" s="80">
        <v>308</v>
      </c>
      <c r="V58" s="80">
        <v>0</v>
      </c>
      <c r="W58" s="80">
        <v>2352</v>
      </c>
      <c r="X58" s="80">
        <v>-2837</v>
      </c>
      <c r="Y58" s="80">
        <v>1</v>
      </c>
      <c r="Z58" s="80">
        <v>0</v>
      </c>
      <c r="AA58" s="80">
        <v>2932</v>
      </c>
      <c r="AB58" s="80">
        <v>0</v>
      </c>
      <c r="AC58" s="80">
        <v>506</v>
      </c>
      <c r="AD58" s="80">
        <v>152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-1</v>
      </c>
      <c r="AK58" s="80">
        <v>1</v>
      </c>
      <c r="AL58" s="80">
        <v>2078</v>
      </c>
      <c r="AM58" s="80">
        <v>-86</v>
      </c>
      <c r="AN58" s="80">
        <v>22906</v>
      </c>
      <c r="AO58" s="80">
        <v>0</v>
      </c>
      <c r="AP58" s="80">
        <v>0</v>
      </c>
      <c r="AQ58" s="80">
        <v>0</v>
      </c>
      <c r="AR58" s="80">
        <v>-4</v>
      </c>
      <c r="AS58" s="80">
        <v>0</v>
      </c>
      <c r="AT58" s="80">
        <v>0</v>
      </c>
      <c r="AU58" s="80">
        <v>0</v>
      </c>
    </row>
    <row r="59" spans="1:47">
      <c r="A59" s="83" t="s">
        <v>234</v>
      </c>
      <c r="B59" s="84">
        <v>-38999</v>
      </c>
      <c r="C59" s="84">
        <v>-32920</v>
      </c>
      <c r="D59" s="84">
        <v>-50039</v>
      </c>
      <c r="E59" s="84">
        <v>-18302</v>
      </c>
      <c r="F59" s="84">
        <v>-17879</v>
      </c>
      <c r="G59" s="84">
        <v>-127668</v>
      </c>
      <c r="H59" s="84">
        <v>-133273</v>
      </c>
      <c r="I59" s="84">
        <v>-44613</v>
      </c>
      <c r="J59" s="84">
        <v>-24007</v>
      </c>
      <c r="K59" s="84">
        <v>-29417</v>
      </c>
      <c r="L59" s="84">
        <v>-51421</v>
      </c>
      <c r="M59" s="84">
        <v>-12755</v>
      </c>
      <c r="N59" s="84">
        <v>-18373</v>
      </c>
      <c r="O59" s="84">
        <v>-20710</v>
      </c>
      <c r="P59" s="84">
        <v>-16327</v>
      </c>
      <c r="Q59" s="84">
        <v>-56500</v>
      </c>
      <c r="R59" s="84">
        <v>2912</v>
      </c>
      <c r="S59" s="84">
        <v>-45804</v>
      </c>
      <c r="T59" s="84">
        <v>-31541</v>
      </c>
      <c r="U59" s="84">
        <v>-57604</v>
      </c>
      <c r="V59" s="84">
        <v>-46682</v>
      </c>
      <c r="W59" s="84">
        <v>-43631</v>
      </c>
      <c r="X59" s="84">
        <v>-46417</v>
      </c>
      <c r="Y59" s="84">
        <v>-45452</v>
      </c>
      <c r="Z59" s="84">
        <v>-22693</v>
      </c>
      <c r="AA59" s="84">
        <v>-50242</v>
      </c>
      <c r="AB59" s="84">
        <v>-31425</v>
      </c>
      <c r="AC59" s="84">
        <v>-47183</v>
      </c>
      <c r="AD59" s="84">
        <v>-69337</v>
      </c>
      <c r="AE59" s="84">
        <v>-38398</v>
      </c>
      <c r="AF59" s="84">
        <v>-40020</v>
      </c>
      <c r="AG59" s="84">
        <v>-23835</v>
      </c>
      <c r="AH59" s="84">
        <v>-35082</v>
      </c>
      <c r="AI59" s="84">
        <v>-47162</v>
      </c>
      <c r="AJ59" s="84">
        <v>-30335</v>
      </c>
      <c r="AK59" s="84">
        <v>-94073</v>
      </c>
      <c r="AL59" s="84">
        <v>-113540</v>
      </c>
      <c r="AM59" s="84">
        <v>-51503</v>
      </c>
      <c r="AN59" s="84">
        <v>-69534</v>
      </c>
      <c r="AO59" s="84">
        <v>-85518</v>
      </c>
      <c r="AP59" s="84">
        <v>-46659</v>
      </c>
      <c r="AQ59" s="84">
        <v>-33877</v>
      </c>
      <c r="AR59" s="84">
        <v>-38437</v>
      </c>
      <c r="AS59" s="84">
        <v>76561</v>
      </c>
      <c r="AT59" s="84">
        <v>-53465</v>
      </c>
      <c r="AU59" s="84">
        <v>-52843</v>
      </c>
    </row>
    <row r="60" spans="1:47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</row>
    <row r="61" spans="1:47">
      <c r="A61" s="75" t="s">
        <v>237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</row>
    <row r="62" spans="1:47" ht="26">
      <c r="A62" s="79" t="s">
        <v>81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0">
        <v>0</v>
      </c>
      <c r="AE62" s="80">
        <v>0</v>
      </c>
      <c r="AF62" s="80">
        <v>0</v>
      </c>
      <c r="AG62" s="80">
        <v>0</v>
      </c>
      <c r="AH62" s="80">
        <v>0</v>
      </c>
      <c r="AI62" s="80">
        <v>0</v>
      </c>
      <c r="AJ62" s="80">
        <v>0</v>
      </c>
      <c r="AK62" s="80">
        <v>0</v>
      </c>
      <c r="AL62" s="80">
        <v>0</v>
      </c>
      <c r="AM62" s="80">
        <v>0</v>
      </c>
      <c r="AN62" s="80">
        <v>0</v>
      </c>
      <c r="AO62" s="80">
        <v>0</v>
      </c>
      <c r="AP62" s="80">
        <v>0</v>
      </c>
      <c r="AQ62" s="80">
        <v>0</v>
      </c>
      <c r="AR62" s="80">
        <v>0</v>
      </c>
      <c r="AS62" s="80">
        <v>0</v>
      </c>
      <c r="AT62" s="80">
        <v>0</v>
      </c>
      <c r="AU62" s="80">
        <v>0</v>
      </c>
    </row>
    <row r="63" spans="1:47" ht="26">
      <c r="A63" s="79" t="s">
        <v>238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0</v>
      </c>
      <c r="AC63" s="80">
        <v>0</v>
      </c>
      <c r="AD63" s="80">
        <v>0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0</v>
      </c>
      <c r="AM63" s="80">
        <v>0</v>
      </c>
      <c r="AN63" s="80">
        <v>0</v>
      </c>
      <c r="AO63" s="80">
        <v>0</v>
      </c>
      <c r="AP63" s="80">
        <v>0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</row>
    <row r="64" spans="1:47">
      <c r="A64" s="79" t="s">
        <v>82</v>
      </c>
      <c r="B64" s="80">
        <v>3378</v>
      </c>
      <c r="C64" s="80">
        <v>0</v>
      </c>
      <c r="D64" s="80">
        <v>0</v>
      </c>
      <c r="E64" s="80">
        <v>0</v>
      </c>
      <c r="F64" s="80">
        <v>0</v>
      </c>
      <c r="G64" s="80">
        <v>242</v>
      </c>
      <c r="H64" s="80">
        <v>-8</v>
      </c>
      <c r="I64" s="80">
        <v>-5</v>
      </c>
      <c r="J64" s="80">
        <v>0</v>
      </c>
      <c r="K64" s="80">
        <v>0</v>
      </c>
      <c r="L64" s="80">
        <v>0</v>
      </c>
      <c r="M64" s="80">
        <v>169</v>
      </c>
      <c r="N64" s="80">
        <v>132</v>
      </c>
      <c r="O64" s="80">
        <v>-1</v>
      </c>
      <c r="P64" s="80">
        <v>-131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1545</v>
      </c>
      <c r="X64" s="80">
        <v>2215</v>
      </c>
      <c r="Y64" s="80">
        <v>1206</v>
      </c>
      <c r="Z64" s="80">
        <v>244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1240</v>
      </c>
      <c r="AH64" s="80">
        <v>243</v>
      </c>
      <c r="AI64" s="80">
        <v>-37</v>
      </c>
      <c r="AJ64" s="80">
        <v>27</v>
      </c>
      <c r="AK64" s="80">
        <v>-9</v>
      </c>
      <c r="AL64" s="80">
        <v>0</v>
      </c>
      <c r="AM64" s="80">
        <v>0</v>
      </c>
      <c r="AN64" s="80">
        <v>0</v>
      </c>
      <c r="AO64" s="80">
        <v>251</v>
      </c>
      <c r="AP64" s="80">
        <v>89</v>
      </c>
      <c r="AQ64" s="80">
        <v>0</v>
      </c>
      <c r="AR64" s="80">
        <v>52</v>
      </c>
      <c r="AS64" s="80">
        <v>249</v>
      </c>
      <c r="AT64" s="80">
        <v>0</v>
      </c>
      <c r="AU64" s="80">
        <v>0</v>
      </c>
    </row>
    <row r="65" spans="1:47">
      <c r="A65" s="79" t="s">
        <v>83</v>
      </c>
      <c r="B65" s="80">
        <v>220</v>
      </c>
      <c r="C65" s="80">
        <v>0</v>
      </c>
      <c r="D65" s="80">
        <v>10</v>
      </c>
      <c r="E65" s="80">
        <v>-30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0">
        <v>0</v>
      </c>
      <c r="AC65" s="80">
        <v>0</v>
      </c>
      <c r="AD65" s="80">
        <v>0</v>
      </c>
      <c r="AE65" s="80">
        <v>0</v>
      </c>
      <c r="AF65" s="80">
        <v>0</v>
      </c>
      <c r="AG65" s="80">
        <v>0</v>
      </c>
      <c r="AH65" s="80">
        <v>0</v>
      </c>
      <c r="AI65" s="80">
        <v>0</v>
      </c>
      <c r="AJ65" s="80">
        <v>0</v>
      </c>
      <c r="AK65" s="80">
        <v>0</v>
      </c>
      <c r="AL65" s="80">
        <v>7295</v>
      </c>
      <c r="AM65" s="80">
        <v>53</v>
      </c>
      <c r="AN65" s="80">
        <v>16</v>
      </c>
      <c r="AO65" s="80">
        <v>0</v>
      </c>
      <c r="AP65" s="80">
        <v>0</v>
      </c>
      <c r="AQ65" s="80">
        <v>0</v>
      </c>
      <c r="AR65" s="80">
        <v>0</v>
      </c>
      <c r="AS65" s="80">
        <v>0</v>
      </c>
      <c r="AT65" s="80">
        <v>0</v>
      </c>
      <c r="AU65" s="80">
        <v>0</v>
      </c>
    </row>
    <row r="66" spans="1:47">
      <c r="A66" s="79" t="s">
        <v>84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0">
        <v>0</v>
      </c>
      <c r="AC66" s="80">
        <v>0</v>
      </c>
      <c r="AD66" s="80">
        <v>0</v>
      </c>
      <c r="AE66" s="80">
        <v>0</v>
      </c>
      <c r="AF66" s="80">
        <v>0</v>
      </c>
      <c r="AG66" s="80">
        <v>-1668</v>
      </c>
      <c r="AH66" s="80">
        <v>-562</v>
      </c>
      <c r="AI66" s="80">
        <v>-574</v>
      </c>
      <c r="AJ66" s="80">
        <v>-781</v>
      </c>
      <c r="AK66" s="80">
        <v>-802</v>
      </c>
      <c r="AL66" s="80">
        <v>0</v>
      </c>
      <c r="AM66" s="80">
        <v>0</v>
      </c>
      <c r="AN66" s="80">
        <v>1734</v>
      </c>
      <c r="AO66" s="80">
        <v>811</v>
      </c>
      <c r="AP66" s="80">
        <v>662</v>
      </c>
      <c r="AQ66" s="80">
        <v>768</v>
      </c>
      <c r="AR66" s="80">
        <v>52</v>
      </c>
      <c r="AS66" s="80">
        <v>0</v>
      </c>
      <c r="AT66" s="80">
        <v>0</v>
      </c>
      <c r="AU66" s="80">
        <v>0</v>
      </c>
    </row>
    <row r="67" spans="1:47">
      <c r="A67" s="79" t="s">
        <v>85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0">
        <v>0</v>
      </c>
      <c r="AE67" s="80">
        <v>0</v>
      </c>
      <c r="AF67" s="80">
        <v>0</v>
      </c>
      <c r="AG67" s="80">
        <v>0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-3518</v>
      </c>
      <c r="AP67" s="80">
        <v>0</v>
      </c>
      <c r="AQ67" s="80">
        <v>0</v>
      </c>
      <c r="AR67" s="80">
        <v>-2601</v>
      </c>
      <c r="AS67" s="80">
        <v>0</v>
      </c>
      <c r="AT67" s="80">
        <v>0</v>
      </c>
      <c r="AU67" s="80">
        <v>0</v>
      </c>
    </row>
    <row r="68" spans="1:47">
      <c r="A68" s="89" t="s">
        <v>86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0">
        <v>0</v>
      </c>
      <c r="AC68" s="80">
        <v>0</v>
      </c>
      <c r="AD68" s="80">
        <v>0</v>
      </c>
      <c r="AE68" s="80">
        <v>0</v>
      </c>
      <c r="AF68" s="80">
        <v>0</v>
      </c>
      <c r="AG68" s="80">
        <v>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0">
        <v>0</v>
      </c>
      <c r="AQ68" s="80">
        <v>0</v>
      </c>
      <c r="AR68" s="80">
        <v>0</v>
      </c>
      <c r="AS68" s="80">
        <v>0</v>
      </c>
      <c r="AT68" s="80"/>
      <c r="AU68" s="80">
        <v>0</v>
      </c>
    </row>
    <row r="69" spans="1:47">
      <c r="A69" s="79" t="s">
        <v>239</v>
      </c>
      <c r="B69" s="80">
        <v>65107</v>
      </c>
      <c r="C69" s="80">
        <v>137336</v>
      </c>
      <c r="D69" s="80">
        <v>-6039</v>
      </c>
      <c r="E69" s="80">
        <v>50203</v>
      </c>
      <c r="F69" s="80">
        <v>37029</v>
      </c>
      <c r="G69" s="80">
        <v>221843</v>
      </c>
      <c r="H69" s="80">
        <v>-14298</v>
      </c>
      <c r="I69" s="80">
        <v>79179</v>
      </c>
      <c r="J69" s="80">
        <v>23582</v>
      </c>
      <c r="K69" s="80">
        <v>86857</v>
      </c>
      <c r="L69" s="80">
        <v>-8700</v>
      </c>
      <c r="M69" s="80">
        <v>82379</v>
      </c>
      <c r="N69" s="80">
        <v>4858</v>
      </c>
      <c r="O69" s="80">
        <v>34561</v>
      </c>
      <c r="P69" s="80">
        <v>22256</v>
      </c>
      <c r="Q69" s="80">
        <v>20712</v>
      </c>
      <c r="R69" s="80">
        <v>33586</v>
      </c>
      <c r="S69" s="80">
        <v>44285</v>
      </c>
      <c r="T69" s="80">
        <v>140567</v>
      </c>
      <c r="U69" s="80">
        <v>173776</v>
      </c>
      <c r="V69" s="80">
        <v>57923</v>
      </c>
      <c r="W69" s="80">
        <v>37609</v>
      </c>
      <c r="X69" s="80">
        <v>46110</v>
      </c>
      <c r="Y69" s="80">
        <v>29630</v>
      </c>
      <c r="Z69" s="80">
        <v>57513</v>
      </c>
      <c r="AA69" s="80">
        <v>108741</v>
      </c>
      <c r="AB69" s="80">
        <v>107948</v>
      </c>
      <c r="AC69" s="80">
        <v>18054</v>
      </c>
      <c r="AD69" s="80">
        <v>63594</v>
      </c>
      <c r="AE69" s="80">
        <v>79596</v>
      </c>
      <c r="AF69" s="80">
        <v>23879</v>
      </c>
      <c r="AG69" s="80">
        <v>25433</v>
      </c>
      <c r="AH69" s="80">
        <v>70190</v>
      </c>
      <c r="AI69" s="80">
        <v>65117</v>
      </c>
      <c r="AJ69" s="80">
        <v>26355</v>
      </c>
      <c r="AK69" s="80">
        <v>81815</v>
      </c>
      <c r="AL69" s="80">
        <v>182341</v>
      </c>
      <c r="AM69" s="80">
        <v>90662</v>
      </c>
      <c r="AN69" s="80">
        <v>270181</v>
      </c>
      <c r="AO69" s="80">
        <v>76755</v>
      </c>
      <c r="AP69" s="80">
        <v>64287</v>
      </c>
      <c r="AQ69" s="80">
        <v>76243</v>
      </c>
      <c r="AR69" s="80">
        <v>36294</v>
      </c>
      <c r="AS69" s="80">
        <v>85564</v>
      </c>
      <c r="AT69" s="80">
        <v>71202</v>
      </c>
      <c r="AU69" s="80">
        <v>82749</v>
      </c>
    </row>
    <row r="70" spans="1:47">
      <c r="A70" s="79" t="s">
        <v>240</v>
      </c>
      <c r="B70" s="80">
        <v>61848</v>
      </c>
      <c r="C70" s="80">
        <v>79418</v>
      </c>
      <c r="D70" s="80">
        <v>252012</v>
      </c>
      <c r="E70" s="80">
        <v>108677</v>
      </c>
      <c r="F70" s="80">
        <v>68388</v>
      </c>
      <c r="G70" s="80">
        <v>77627</v>
      </c>
      <c r="H70" s="80">
        <v>180708</v>
      </c>
      <c r="I70" s="80">
        <v>78500</v>
      </c>
      <c r="J70" s="80">
        <v>71083</v>
      </c>
      <c r="K70" s="80">
        <v>55744</v>
      </c>
      <c r="L70" s="80">
        <v>184556</v>
      </c>
      <c r="M70" s="80">
        <v>101829</v>
      </c>
      <c r="N70" s="80">
        <v>69697</v>
      </c>
      <c r="O70" s="80">
        <v>54522</v>
      </c>
      <c r="P70" s="80">
        <v>113900</v>
      </c>
      <c r="Q70" s="80">
        <v>104732</v>
      </c>
      <c r="R70" s="80">
        <v>49373</v>
      </c>
      <c r="S70" s="80">
        <v>182340</v>
      </c>
      <c r="T70" s="80">
        <v>-6552</v>
      </c>
      <c r="U70" s="80">
        <v>70426</v>
      </c>
      <c r="V70" s="80">
        <v>179881</v>
      </c>
      <c r="W70" s="80">
        <v>124948</v>
      </c>
      <c r="X70" s="80">
        <v>143338</v>
      </c>
      <c r="Y70" s="80">
        <v>161455</v>
      </c>
      <c r="Z70" s="80">
        <v>206301</v>
      </c>
      <c r="AA70" s="80">
        <v>131998</v>
      </c>
      <c r="AB70" s="80">
        <v>65872</v>
      </c>
      <c r="AC70" s="80">
        <v>111381</v>
      </c>
      <c r="AD70" s="80">
        <v>176117</v>
      </c>
      <c r="AE70" s="80">
        <v>168069</v>
      </c>
      <c r="AF70" s="80">
        <v>94578</v>
      </c>
      <c r="AG70" s="80">
        <v>139451</v>
      </c>
      <c r="AH70" s="80">
        <v>158411</v>
      </c>
      <c r="AI70" s="80">
        <v>220345</v>
      </c>
      <c r="AJ70" s="80">
        <v>160911</v>
      </c>
      <c r="AK70" s="80">
        <v>306651</v>
      </c>
      <c r="AL70" s="80">
        <v>228327</v>
      </c>
      <c r="AM70" s="80">
        <v>248704</v>
      </c>
      <c r="AN70" s="80">
        <v>173571</v>
      </c>
      <c r="AO70" s="80">
        <v>258233</v>
      </c>
      <c r="AP70" s="80">
        <v>231087</v>
      </c>
      <c r="AQ70" s="80">
        <v>148728</v>
      </c>
      <c r="AR70" s="80">
        <v>119773</v>
      </c>
      <c r="AS70" s="80">
        <v>274876</v>
      </c>
      <c r="AT70" s="80">
        <v>150822</v>
      </c>
      <c r="AU70" s="80">
        <v>155733</v>
      </c>
    </row>
    <row r="71" spans="1:47">
      <c r="A71" s="79" t="s">
        <v>87</v>
      </c>
      <c r="B71" s="80">
        <v>24246</v>
      </c>
      <c r="C71" s="80">
        <v>22727</v>
      </c>
      <c r="D71" s="80">
        <v>12680</v>
      </c>
      <c r="E71" s="80">
        <v>-411</v>
      </c>
      <c r="F71" s="80">
        <v>24111</v>
      </c>
      <c r="G71" s="80">
        <v>15530</v>
      </c>
      <c r="H71" s="80">
        <v>26587</v>
      </c>
      <c r="I71" s="80">
        <v>3238</v>
      </c>
      <c r="J71" s="80">
        <v>8828</v>
      </c>
      <c r="K71" s="80">
        <v>12904</v>
      </c>
      <c r="L71" s="80">
        <v>23444</v>
      </c>
      <c r="M71" s="80">
        <v>36177</v>
      </c>
      <c r="N71" s="80">
        <v>1784</v>
      </c>
      <c r="O71" s="80">
        <v>1497</v>
      </c>
      <c r="P71" s="80">
        <v>10996</v>
      </c>
      <c r="Q71" s="80">
        <v>-6275</v>
      </c>
      <c r="R71" s="80">
        <v>8</v>
      </c>
      <c r="S71" s="80">
        <v>5637</v>
      </c>
      <c r="T71" s="80">
        <v>407</v>
      </c>
      <c r="U71" s="80">
        <v>2179</v>
      </c>
      <c r="V71" s="80">
        <v>1188</v>
      </c>
      <c r="W71" s="80">
        <v>1847</v>
      </c>
      <c r="X71" s="80">
        <v>3042</v>
      </c>
      <c r="Y71" s="80">
        <v>14932</v>
      </c>
      <c r="Z71" s="80">
        <v>2514</v>
      </c>
      <c r="AA71" s="80">
        <v>1286</v>
      </c>
      <c r="AB71" s="80">
        <v>1971</v>
      </c>
      <c r="AC71" s="80">
        <v>2399</v>
      </c>
      <c r="AD71" s="80">
        <v>637</v>
      </c>
      <c r="AE71" s="80">
        <v>2231</v>
      </c>
      <c r="AF71" s="80">
        <v>3399</v>
      </c>
      <c r="AG71" s="80">
        <v>70</v>
      </c>
      <c r="AH71" s="80">
        <v>1267</v>
      </c>
      <c r="AI71" s="80">
        <v>-4</v>
      </c>
      <c r="AJ71" s="80">
        <v>-125</v>
      </c>
      <c r="AK71" s="80">
        <v>400</v>
      </c>
      <c r="AL71" s="80">
        <v>411</v>
      </c>
      <c r="AM71" s="80">
        <v>575</v>
      </c>
      <c r="AN71" s="80">
        <v>1882</v>
      </c>
      <c r="AO71" s="80">
        <v>-59</v>
      </c>
      <c r="AP71" s="80">
        <v>52</v>
      </c>
      <c r="AQ71" s="80">
        <v>-7</v>
      </c>
      <c r="AR71" s="80">
        <v>5001</v>
      </c>
      <c r="AS71" s="80">
        <v>-4780</v>
      </c>
      <c r="AT71" s="80">
        <v>706</v>
      </c>
      <c r="AU71" s="80">
        <v>1199</v>
      </c>
    </row>
    <row r="72" spans="1:47">
      <c r="A72" s="79" t="s">
        <v>88</v>
      </c>
      <c r="B72" s="80">
        <v>-113809</v>
      </c>
      <c r="C72" s="80">
        <v>-216782</v>
      </c>
      <c r="D72" s="80">
        <v>-222721</v>
      </c>
      <c r="E72" s="80">
        <v>-184264</v>
      </c>
      <c r="F72" s="80">
        <v>-129043</v>
      </c>
      <c r="G72" s="80">
        <v>-150692</v>
      </c>
      <c r="H72" s="80">
        <v>-191559</v>
      </c>
      <c r="I72" s="80">
        <v>-202895</v>
      </c>
      <c r="J72" s="80">
        <v>-97210</v>
      </c>
      <c r="K72" s="80">
        <v>-153692</v>
      </c>
      <c r="L72" s="80">
        <v>-160844</v>
      </c>
      <c r="M72" s="80">
        <v>-216334</v>
      </c>
      <c r="N72" s="80">
        <v>-77826</v>
      </c>
      <c r="O72" s="80">
        <v>-105640</v>
      </c>
      <c r="P72" s="80">
        <v>-149547</v>
      </c>
      <c r="Q72" s="80">
        <v>-164299</v>
      </c>
      <c r="R72" s="80">
        <v>-60832</v>
      </c>
      <c r="S72" s="80">
        <v>-218230</v>
      </c>
      <c r="T72" s="80">
        <v>4706</v>
      </c>
      <c r="U72" s="80">
        <v>-331530</v>
      </c>
      <c r="V72" s="80">
        <v>-145143</v>
      </c>
      <c r="W72" s="80">
        <v>-163052</v>
      </c>
      <c r="X72" s="80">
        <v>-147523</v>
      </c>
      <c r="Y72" s="80">
        <v>-267384</v>
      </c>
      <c r="Z72" s="80">
        <v>-196870</v>
      </c>
      <c r="AA72" s="80">
        <v>-147284</v>
      </c>
      <c r="AB72" s="80">
        <v>-143154</v>
      </c>
      <c r="AC72" s="80">
        <v>-237439</v>
      </c>
      <c r="AD72" s="80">
        <v>-219741</v>
      </c>
      <c r="AE72" s="80">
        <v>-249411</v>
      </c>
      <c r="AF72" s="80">
        <v>-107079</v>
      </c>
      <c r="AG72" s="80">
        <v>-208884</v>
      </c>
      <c r="AH72" s="80">
        <v>-183839</v>
      </c>
      <c r="AI72" s="80">
        <v>-200315</v>
      </c>
      <c r="AJ72" s="80">
        <v>-154987</v>
      </c>
      <c r="AK72" s="80">
        <v>-268451</v>
      </c>
      <c r="AL72" s="80">
        <v>-430932</v>
      </c>
      <c r="AM72" s="80">
        <v>-304584</v>
      </c>
      <c r="AN72" s="80">
        <v>-329141</v>
      </c>
      <c r="AO72" s="80">
        <v>-274498</v>
      </c>
      <c r="AP72" s="80">
        <v>-358290</v>
      </c>
      <c r="AQ72" s="80">
        <v>-257351</v>
      </c>
      <c r="AR72" s="80">
        <v>-182848</v>
      </c>
      <c r="AS72" s="80">
        <v>-404484</v>
      </c>
      <c r="AT72" s="80">
        <v>-208322</v>
      </c>
      <c r="AU72" s="80">
        <v>-301100</v>
      </c>
    </row>
    <row r="73" spans="1:47">
      <c r="A73" s="79" t="s">
        <v>241</v>
      </c>
      <c r="B73" s="80">
        <v>-4726</v>
      </c>
      <c r="C73" s="80">
        <v>-742</v>
      </c>
      <c r="D73" s="80">
        <v>-2223</v>
      </c>
      <c r="E73" s="80">
        <v>-2310</v>
      </c>
      <c r="F73" s="80">
        <v>-2405</v>
      </c>
      <c r="G73" s="80">
        <v>-2675</v>
      </c>
      <c r="H73" s="80">
        <v>-4986</v>
      </c>
      <c r="I73" s="80">
        <v>-4221</v>
      </c>
      <c r="J73" s="80">
        <v>-4000</v>
      </c>
      <c r="K73" s="80">
        <v>-1089</v>
      </c>
      <c r="L73" s="80">
        <v>-5936</v>
      </c>
      <c r="M73" s="80">
        <v>-2290</v>
      </c>
      <c r="N73" s="80">
        <v>-3355</v>
      </c>
      <c r="O73" s="80">
        <v>-2019</v>
      </c>
      <c r="P73" s="80">
        <v>-3535</v>
      </c>
      <c r="Q73" s="80">
        <v>-2148</v>
      </c>
      <c r="R73" s="80">
        <v>-3021</v>
      </c>
      <c r="S73" s="80">
        <v>-4274</v>
      </c>
      <c r="T73" s="80">
        <v>-84439</v>
      </c>
      <c r="U73" s="80">
        <v>79421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</row>
    <row r="74" spans="1:47">
      <c r="A74" s="79" t="s">
        <v>242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-1775</v>
      </c>
      <c r="U74">
        <v>1775</v>
      </c>
      <c r="V74">
        <v>-3514</v>
      </c>
      <c r="W74">
        <v>-4012</v>
      </c>
      <c r="X74">
        <v>-5252</v>
      </c>
      <c r="Y74">
        <v>-7277</v>
      </c>
      <c r="Z74">
        <v>-4161</v>
      </c>
      <c r="AA74">
        <v>-5220</v>
      </c>
      <c r="AB74">
        <v>-5421</v>
      </c>
      <c r="AC74">
        <v>-5526</v>
      </c>
      <c r="AD74">
        <v>-4826</v>
      </c>
      <c r="AE74">
        <v>-4782</v>
      </c>
      <c r="AF74">
        <v>-4381</v>
      </c>
      <c r="AG74">
        <v>-6773</v>
      </c>
      <c r="AH74">
        <v>-4125</v>
      </c>
      <c r="AI74">
        <v>-4739</v>
      </c>
      <c r="AJ74">
        <v>-4239</v>
      </c>
      <c r="AK74">
        <v>-4309</v>
      </c>
      <c r="AL74">
        <v>-4387</v>
      </c>
      <c r="AM74">
        <v>-5159</v>
      </c>
      <c r="AN74">
        <v>-4220</v>
      </c>
      <c r="AO74">
        <v>-3924</v>
      </c>
      <c r="AP74">
        <v>-3995</v>
      </c>
      <c r="AQ74">
        <v>-3868</v>
      </c>
      <c r="AR74">
        <v>-5062</v>
      </c>
      <c r="AS74">
        <v>-4268</v>
      </c>
      <c r="AT74">
        <v>-4185</v>
      </c>
      <c r="AU74">
        <v>-4200</v>
      </c>
    </row>
    <row r="75" spans="1:47">
      <c r="A75" s="79" t="s">
        <v>89</v>
      </c>
      <c r="B75" s="80">
        <v>-3796</v>
      </c>
      <c r="C75" s="80">
        <v>-24083</v>
      </c>
      <c r="D75" s="80">
        <v>-9647</v>
      </c>
      <c r="E75" s="80">
        <v>-17631</v>
      </c>
      <c r="F75" s="80">
        <v>-12862</v>
      </c>
      <c r="G75" s="80">
        <v>-22912</v>
      </c>
      <c r="H75" s="80">
        <v>-18287</v>
      </c>
      <c r="I75" s="80">
        <v>-30361</v>
      </c>
      <c r="J75" s="80">
        <v>-10764</v>
      </c>
      <c r="K75" s="80">
        <v>-8092</v>
      </c>
      <c r="L75" s="80">
        <v>-10859</v>
      </c>
      <c r="M75" s="80">
        <v>-27111</v>
      </c>
      <c r="N75" s="80">
        <v>-4101</v>
      </c>
      <c r="O75" s="80">
        <v>2302</v>
      </c>
      <c r="P75" s="80">
        <v>-10541</v>
      </c>
      <c r="Q75" s="80">
        <v>-7091</v>
      </c>
      <c r="R75" s="80">
        <v>-930</v>
      </c>
      <c r="S75" s="80">
        <v>-1258</v>
      </c>
      <c r="T75" s="80">
        <v>-8308</v>
      </c>
      <c r="U75" s="80">
        <v>6669</v>
      </c>
      <c r="V75" s="80">
        <v>-1845</v>
      </c>
      <c r="W75" s="80">
        <v>-6275</v>
      </c>
      <c r="X75" s="80">
        <v>583</v>
      </c>
      <c r="Y75" s="80">
        <v>-9123</v>
      </c>
      <c r="Z75" s="80">
        <v>-2819</v>
      </c>
      <c r="AA75" s="80">
        <v>-1732</v>
      </c>
      <c r="AB75" s="80">
        <v>-695</v>
      </c>
      <c r="AC75" s="80">
        <v>-2524</v>
      </c>
      <c r="AD75" s="80">
        <v>-1663</v>
      </c>
      <c r="AE75" s="80">
        <v>0</v>
      </c>
      <c r="AF75" s="80">
        <v>0</v>
      </c>
      <c r="AG75" s="80">
        <v>-463</v>
      </c>
      <c r="AH75" s="80">
        <v>-12</v>
      </c>
      <c r="AI75" s="80">
        <v>-3</v>
      </c>
      <c r="AJ75" s="80">
        <v>-69</v>
      </c>
      <c r="AK75" s="80">
        <v>-2024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-4921</v>
      </c>
      <c r="AR75" s="80">
        <v>-1526</v>
      </c>
      <c r="AS75" s="80">
        <v>-1993</v>
      </c>
      <c r="AT75" s="80">
        <v>-557</v>
      </c>
      <c r="AU75" s="80">
        <v>-1653</v>
      </c>
    </row>
    <row r="76" spans="1:47">
      <c r="A76" s="79" t="s">
        <v>74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304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</row>
    <row r="77" spans="1:47">
      <c r="A77" s="79" t="s">
        <v>56</v>
      </c>
      <c r="B77" s="80">
        <v>0</v>
      </c>
      <c r="C77" s="80">
        <v>-66129</v>
      </c>
      <c r="D77" s="80">
        <v>-23609</v>
      </c>
      <c r="E77" s="80">
        <v>-24144</v>
      </c>
      <c r="F77" s="80">
        <v>-246</v>
      </c>
      <c r="G77" s="80">
        <v>-59757</v>
      </c>
      <c r="H77" s="80">
        <v>-18555</v>
      </c>
      <c r="I77" s="80">
        <v>-29764</v>
      </c>
      <c r="J77" s="80">
        <v>0</v>
      </c>
      <c r="K77" s="80">
        <v>-56258</v>
      </c>
      <c r="L77" s="80">
        <v>-13478</v>
      </c>
      <c r="M77" s="80">
        <v>-13875</v>
      </c>
      <c r="N77" s="80">
        <v>0</v>
      </c>
      <c r="O77" s="80">
        <v>-39761</v>
      </c>
      <c r="P77" s="80">
        <v>-11320</v>
      </c>
      <c r="Q77" s="80">
        <v>-14860</v>
      </c>
      <c r="R77" s="80">
        <v>0</v>
      </c>
      <c r="S77" s="80">
        <v>-43649</v>
      </c>
      <c r="T77" s="80">
        <v>-11162</v>
      </c>
      <c r="U77" s="80">
        <v>-10106</v>
      </c>
      <c r="V77" s="80">
        <v>0</v>
      </c>
      <c r="W77" s="80">
        <v>-46321</v>
      </c>
      <c r="X77" s="80">
        <v>-13635</v>
      </c>
      <c r="Y77" s="80">
        <v>-23703</v>
      </c>
      <c r="Z77" s="80">
        <v>0</v>
      </c>
      <c r="AA77" s="80">
        <v>-34600</v>
      </c>
      <c r="AB77" s="80">
        <v>-8057</v>
      </c>
      <c r="AC77" s="80">
        <v>-13529</v>
      </c>
      <c r="AD77" s="80">
        <v>0</v>
      </c>
      <c r="AE77" s="80">
        <v>-47972</v>
      </c>
      <c r="AF77" s="80">
        <v>-19099</v>
      </c>
      <c r="AG77" s="80">
        <v>-45622</v>
      </c>
      <c r="AH77" s="80">
        <v>-1012</v>
      </c>
      <c r="AI77" s="80">
        <v>-54240</v>
      </c>
      <c r="AJ77" s="80">
        <v>-33183</v>
      </c>
      <c r="AK77" s="80">
        <v>-24046</v>
      </c>
      <c r="AL77" s="80">
        <v>-3323</v>
      </c>
      <c r="AM77" s="80">
        <v>-92700</v>
      </c>
      <c r="AN77" s="80">
        <v>-19988</v>
      </c>
      <c r="AO77" s="80">
        <v>-22695</v>
      </c>
      <c r="AP77" s="80">
        <v>-3990</v>
      </c>
      <c r="AQ77" s="80">
        <v>-50038</v>
      </c>
      <c r="AR77" s="80">
        <v>-12463</v>
      </c>
      <c r="AS77" s="80">
        <v>-24153</v>
      </c>
      <c r="AT77" s="80">
        <v>-5377</v>
      </c>
      <c r="AU77" s="80">
        <v>-55434</v>
      </c>
    </row>
    <row r="78" spans="1:47">
      <c r="A78" s="79" t="s">
        <v>59</v>
      </c>
      <c r="B78" s="80">
        <v>-635</v>
      </c>
      <c r="C78" s="80">
        <v>635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0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0</v>
      </c>
      <c r="AO78" s="80">
        <v>0</v>
      </c>
      <c r="AP78" s="80">
        <v>0</v>
      </c>
      <c r="AQ78" s="80">
        <v>0</v>
      </c>
      <c r="AR78" s="80">
        <v>0</v>
      </c>
      <c r="AS78" s="80">
        <v>0</v>
      </c>
      <c r="AT78" s="80"/>
      <c r="AU78" s="80">
        <v>0</v>
      </c>
    </row>
    <row r="79" spans="1:47">
      <c r="A79" s="79" t="s">
        <v>58</v>
      </c>
      <c r="B79" s="80">
        <v>-11748</v>
      </c>
      <c r="C79" s="80">
        <v>-6724</v>
      </c>
      <c r="D79" s="80">
        <v>-11244</v>
      </c>
      <c r="E79" s="80">
        <v>-9241</v>
      </c>
      <c r="F79" s="80">
        <v>-9998</v>
      </c>
      <c r="G79" s="80">
        <v>-6439</v>
      </c>
      <c r="H79" s="80">
        <v>-10065</v>
      </c>
      <c r="I79" s="80">
        <v>-11453</v>
      </c>
      <c r="J79" s="80">
        <v>-12087</v>
      </c>
      <c r="K79" s="80">
        <v>-2816</v>
      </c>
      <c r="L79" s="80">
        <v>-22429</v>
      </c>
      <c r="M79" s="80">
        <v>-6882</v>
      </c>
      <c r="N79" s="80">
        <v>-11092</v>
      </c>
      <c r="O79" s="80">
        <v>-7201</v>
      </c>
      <c r="P79" s="80">
        <v>-11990</v>
      </c>
      <c r="Q79" s="80">
        <v>-9542</v>
      </c>
      <c r="R79" s="80">
        <v>-10112</v>
      </c>
      <c r="S79" s="80">
        <v>-9658</v>
      </c>
      <c r="T79" s="80">
        <v>-8195</v>
      </c>
      <c r="U79" s="80">
        <v>-14334</v>
      </c>
      <c r="V79" s="80">
        <v>-12994</v>
      </c>
      <c r="W79" s="80">
        <v>-5744</v>
      </c>
      <c r="X79" s="80">
        <v>-14693</v>
      </c>
      <c r="Y79" s="80">
        <v>-9781</v>
      </c>
      <c r="Z79" s="80">
        <v>-16242</v>
      </c>
      <c r="AA79" s="80">
        <v>-13826</v>
      </c>
      <c r="AB79" s="80">
        <v>-16288</v>
      </c>
      <c r="AC79" s="80">
        <v>-20067</v>
      </c>
      <c r="AD79" s="80">
        <v>-16171</v>
      </c>
      <c r="AE79" s="80">
        <v>-7256</v>
      </c>
      <c r="AF79" s="80">
        <v>-13868</v>
      </c>
      <c r="AG79" s="80">
        <v>-6312</v>
      </c>
      <c r="AH79" s="80">
        <v>-14439</v>
      </c>
      <c r="AI79" s="80">
        <v>-6038</v>
      </c>
      <c r="AJ79" s="80">
        <v>-16363</v>
      </c>
      <c r="AK79" s="80">
        <v>-13933</v>
      </c>
      <c r="AL79" s="80">
        <v>-20443</v>
      </c>
      <c r="AM79" s="80">
        <v>-17717</v>
      </c>
      <c r="AN79" s="80">
        <v>-28209</v>
      </c>
      <c r="AO79" s="80">
        <v>-21746</v>
      </c>
      <c r="AP79" s="80">
        <v>-29818</v>
      </c>
      <c r="AQ79" s="80">
        <v>-23987</v>
      </c>
      <c r="AR79" s="80">
        <v>-29351</v>
      </c>
      <c r="AS79" s="80">
        <v>-20779</v>
      </c>
      <c r="AT79" s="80">
        <v>-23807</v>
      </c>
      <c r="AU79" s="80">
        <v>-20001</v>
      </c>
    </row>
    <row r="80" spans="1:47">
      <c r="A80" s="79" t="s">
        <v>57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-26042</v>
      </c>
      <c r="AH80" s="80">
        <v>0</v>
      </c>
      <c r="AI80" s="80">
        <v>-3130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0">
        <v>0</v>
      </c>
      <c r="AQ80" s="80">
        <v>0</v>
      </c>
      <c r="AR80" s="80">
        <v>0</v>
      </c>
      <c r="AS80" s="80">
        <v>0</v>
      </c>
      <c r="AT80" s="80"/>
      <c r="AU80" s="80">
        <v>0</v>
      </c>
    </row>
    <row r="81" spans="1:47">
      <c r="A81" s="79" t="s">
        <v>60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</row>
    <row r="82" spans="1:47">
      <c r="A82" s="79" t="s">
        <v>61</v>
      </c>
      <c r="B82" s="80">
        <v>-1174</v>
      </c>
      <c r="C82" s="80">
        <v>-3846</v>
      </c>
      <c r="D82" s="80">
        <v>3768</v>
      </c>
      <c r="E82" s="80">
        <v>850</v>
      </c>
      <c r="F82" s="80">
        <v>-66</v>
      </c>
      <c r="G82" s="80">
        <v>-118</v>
      </c>
      <c r="H82" s="80">
        <v>-131</v>
      </c>
      <c r="I82" s="80">
        <v>84049</v>
      </c>
      <c r="J82" s="80">
        <v>-3909</v>
      </c>
      <c r="K82" s="80">
        <v>-163</v>
      </c>
      <c r="L82" s="80">
        <v>-3927</v>
      </c>
      <c r="M82" s="80">
        <v>-6830</v>
      </c>
      <c r="N82" s="80">
        <v>692</v>
      </c>
      <c r="O82" s="80">
        <v>-6062</v>
      </c>
      <c r="P82" s="80">
        <v>-8278</v>
      </c>
      <c r="Q82" s="80">
        <v>-12982</v>
      </c>
      <c r="R82" s="80">
        <v>-4053</v>
      </c>
      <c r="S82" s="80">
        <v>-1268</v>
      </c>
      <c r="T82" s="80">
        <v>-3764</v>
      </c>
      <c r="U82" s="80">
        <v>43</v>
      </c>
      <c r="V82" s="80">
        <v>1682</v>
      </c>
      <c r="W82" s="80">
        <v>-1865</v>
      </c>
      <c r="X82" s="80">
        <v>-8175</v>
      </c>
      <c r="Y82" s="80">
        <v>49135</v>
      </c>
      <c r="Z82" s="80">
        <v>-6081</v>
      </c>
      <c r="AA82" s="80">
        <v>-573</v>
      </c>
      <c r="AB82" s="80">
        <v>-6306</v>
      </c>
      <c r="AC82" s="80">
        <v>411</v>
      </c>
      <c r="AD82" s="80">
        <v>1754</v>
      </c>
      <c r="AE82" s="80">
        <v>-2016</v>
      </c>
      <c r="AF82" s="80">
        <v>190</v>
      </c>
      <c r="AG82" s="80">
        <v>69</v>
      </c>
      <c r="AH82" s="80">
        <v>-1323</v>
      </c>
      <c r="AI82" s="80">
        <v>898</v>
      </c>
      <c r="AJ82" s="80">
        <v>-3646</v>
      </c>
      <c r="AK82" s="80">
        <v>-1908</v>
      </c>
      <c r="AL82" s="80">
        <v>-8255</v>
      </c>
      <c r="AM82" s="80">
        <v>-2345</v>
      </c>
      <c r="AN82" s="80">
        <v>821</v>
      </c>
      <c r="AO82" s="80">
        <v>-2410</v>
      </c>
      <c r="AP82" s="80">
        <v>-2824</v>
      </c>
      <c r="AQ82" s="80">
        <v>1349</v>
      </c>
      <c r="AR82" s="80">
        <v>-3083</v>
      </c>
      <c r="AS82" s="80">
        <v>-2563</v>
      </c>
      <c r="AT82" s="80">
        <v>-5354</v>
      </c>
      <c r="AU82" s="80">
        <v>-1169</v>
      </c>
    </row>
    <row r="83" spans="1:47">
      <c r="A83" s="83" t="s">
        <v>237</v>
      </c>
      <c r="B83" s="84">
        <v>18911</v>
      </c>
      <c r="C83" s="84">
        <v>-78190</v>
      </c>
      <c r="D83" s="84">
        <v>-7013</v>
      </c>
      <c r="E83" s="84">
        <v>-78301</v>
      </c>
      <c r="F83" s="84">
        <v>-25092</v>
      </c>
      <c r="G83" s="84">
        <v>72649</v>
      </c>
      <c r="H83" s="84">
        <v>-50594</v>
      </c>
      <c r="I83" s="84">
        <v>-33429</v>
      </c>
      <c r="J83" s="84">
        <v>-24477</v>
      </c>
      <c r="K83" s="84">
        <v>-66605</v>
      </c>
      <c r="L83" s="84">
        <v>-18173</v>
      </c>
      <c r="M83" s="84">
        <v>-52768</v>
      </c>
      <c r="N83" s="84">
        <v>-19211</v>
      </c>
      <c r="O83" s="84">
        <v>-67802</v>
      </c>
      <c r="P83" s="84">
        <v>-48190</v>
      </c>
      <c r="Q83" s="84">
        <v>-91753</v>
      </c>
      <c r="R83" s="84">
        <v>4019</v>
      </c>
      <c r="S83" s="84">
        <v>-46075</v>
      </c>
      <c r="T83" s="84">
        <v>21485</v>
      </c>
      <c r="U83" s="84">
        <v>-21681</v>
      </c>
      <c r="V83" s="84">
        <v>77178</v>
      </c>
      <c r="W83" s="84">
        <v>-61320</v>
      </c>
      <c r="X83" s="84">
        <v>6010</v>
      </c>
      <c r="Y83" s="84">
        <v>-60910</v>
      </c>
      <c r="Z83" s="84">
        <v>40399</v>
      </c>
      <c r="AA83" s="84">
        <v>38790</v>
      </c>
      <c r="AB83" s="84">
        <v>-4130</v>
      </c>
      <c r="AC83" s="84">
        <v>-146840</v>
      </c>
      <c r="AD83" s="84">
        <v>-299</v>
      </c>
      <c r="AE83" s="84">
        <v>-61541</v>
      </c>
      <c r="AF83" s="84">
        <v>-22381</v>
      </c>
      <c r="AG83" s="84">
        <v>-129501</v>
      </c>
      <c r="AH83" s="84">
        <v>24799</v>
      </c>
      <c r="AI83" s="84">
        <v>17280</v>
      </c>
      <c r="AJ83" s="84">
        <v>-26100</v>
      </c>
      <c r="AK83" s="84">
        <v>73384</v>
      </c>
      <c r="AL83" s="84">
        <v>-48966</v>
      </c>
      <c r="AM83" s="84">
        <v>-82511</v>
      </c>
      <c r="AN83" s="84">
        <v>66647</v>
      </c>
      <c r="AO83" s="84">
        <v>7200</v>
      </c>
      <c r="AP83" s="84">
        <v>-102740</v>
      </c>
      <c r="AQ83" s="84">
        <v>-113084</v>
      </c>
      <c r="AR83" s="84">
        <v>-75762</v>
      </c>
      <c r="AS83" s="84">
        <v>-102331</v>
      </c>
      <c r="AT83" s="84">
        <v>-24872</v>
      </c>
      <c r="AU83" s="84">
        <v>-143876</v>
      </c>
    </row>
    <row r="84" spans="1:47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</row>
    <row r="85" spans="1:47" ht="25">
      <c r="A85" s="92" t="s">
        <v>243</v>
      </c>
      <c r="B85" s="80">
        <v>71536</v>
      </c>
      <c r="C85" s="80">
        <v>-49894</v>
      </c>
      <c r="D85" s="80">
        <v>1402</v>
      </c>
      <c r="E85" s="80">
        <v>9059</v>
      </c>
      <c r="F85" s="80">
        <v>52277</v>
      </c>
      <c r="G85" s="80">
        <v>26469</v>
      </c>
      <c r="H85" s="80">
        <v>-121279</v>
      </c>
      <c r="I85" s="80">
        <v>55585</v>
      </c>
      <c r="J85" s="80">
        <v>-27263</v>
      </c>
      <c r="K85" s="80">
        <v>11515</v>
      </c>
      <c r="L85" s="80">
        <v>-1938</v>
      </c>
      <c r="M85" s="80">
        <v>57523</v>
      </c>
      <c r="N85" s="80">
        <v>8155</v>
      </c>
      <c r="O85" s="80">
        <v>-38962</v>
      </c>
      <c r="P85" s="80">
        <v>10208</v>
      </c>
      <c r="Q85" s="80">
        <v>20934</v>
      </c>
      <c r="R85" s="80">
        <v>32457</v>
      </c>
      <c r="S85" s="80">
        <v>-42889</v>
      </c>
      <c r="T85" s="80">
        <v>-25436</v>
      </c>
      <c r="U85" s="80">
        <v>23571</v>
      </c>
      <c r="V85" s="80">
        <v>15904</v>
      </c>
      <c r="W85" s="80">
        <v>15483</v>
      </c>
      <c r="X85" s="80">
        <v>-29886</v>
      </c>
      <c r="Y85" s="80">
        <v>22615</v>
      </c>
      <c r="Z85" s="80">
        <v>43508</v>
      </c>
      <c r="AA85" s="80">
        <v>110327</v>
      </c>
      <c r="AB85" s="80">
        <v>44045</v>
      </c>
      <c r="AC85" s="80">
        <v>11920</v>
      </c>
      <c r="AD85" s="80">
        <v>-88947</v>
      </c>
      <c r="AE85" s="80">
        <v>-34131</v>
      </c>
      <c r="AF85" s="80">
        <v>8840</v>
      </c>
      <c r="AG85" s="80">
        <v>-28913</v>
      </c>
      <c r="AH85" s="80">
        <v>-32496</v>
      </c>
      <c r="AI85" s="80">
        <v>-2241</v>
      </c>
      <c r="AJ85" s="80">
        <v>47123</v>
      </c>
      <c r="AK85" s="80">
        <v>44610</v>
      </c>
      <c r="AL85" s="80">
        <v>-68227</v>
      </c>
      <c r="AM85" s="80">
        <v>9916</v>
      </c>
      <c r="AN85" s="80">
        <v>64806</v>
      </c>
      <c r="AO85" s="80">
        <v>27331</v>
      </c>
      <c r="AP85" s="80">
        <v>-1398</v>
      </c>
      <c r="AQ85" s="80">
        <v>-62009</v>
      </c>
      <c r="AR85" s="80">
        <v>17012</v>
      </c>
      <c r="AS85" s="80">
        <v>190273</v>
      </c>
      <c r="AT85" s="80">
        <v>56357</v>
      </c>
      <c r="AU85" s="80">
        <v>-80458</v>
      </c>
    </row>
    <row r="86" spans="1:47">
      <c r="A86" s="93" t="s">
        <v>90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/>
      <c r="AU86" s="80">
        <v>0</v>
      </c>
    </row>
    <row r="87" spans="1:47">
      <c r="A87" s="95" t="s">
        <v>90</v>
      </c>
      <c r="B87" s="80">
        <v>-1190</v>
      </c>
      <c r="C87" s="80">
        <v>757</v>
      </c>
      <c r="D87" s="80">
        <v>-7138</v>
      </c>
      <c r="E87" s="80">
        <v>-2908</v>
      </c>
      <c r="F87" s="80">
        <v>-4747</v>
      </c>
      <c r="G87" s="80">
        <v>-140</v>
      </c>
      <c r="H87" s="80">
        <v>-6168</v>
      </c>
      <c r="I87" s="80">
        <v>2321</v>
      </c>
      <c r="J87" s="80">
        <v>3441</v>
      </c>
      <c r="K87" s="80">
        <v>-81</v>
      </c>
      <c r="L87" s="80">
        <v>324</v>
      </c>
      <c r="M87" s="80">
        <v>-1402</v>
      </c>
      <c r="N87" s="80">
        <v>380</v>
      </c>
      <c r="O87" s="80">
        <v>2384</v>
      </c>
      <c r="P87" s="80">
        <v>2437</v>
      </c>
      <c r="Q87" s="80">
        <v>1139</v>
      </c>
      <c r="R87" s="80">
        <v>1424</v>
      </c>
      <c r="S87" s="80">
        <v>-5668</v>
      </c>
      <c r="T87" s="80">
        <v>161</v>
      </c>
      <c r="U87" s="80">
        <v>-4606</v>
      </c>
      <c r="V87" s="80">
        <v>280</v>
      </c>
      <c r="W87" s="80">
        <v>331</v>
      </c>
      <c r="X87" s="80">
        <v>-5941</v>
      </c>
      <c r="Y87" s="80">
        <v>2917.299707930802</v>
      </c>
      <c r="Z87" s="80">
        <v>-16513</v>
      </c>
      <c r="AA87" s="80">
        <v>7591</v>
      </c>
      <c r="AB87" s="80">
        <v>3588</v>
      </c>
      <c r="AC87" s="80">
        <v>10494</v>
      </c>
      <c r="AD87" s="80">
        <v>-2747</v>
      </c>
      <c r="AE87" s="80">
        <v>-428</v>
      </c>
      <c r="AF87" s="80">
        <v>-12355</v>
      </c>
      <c r="AG87" s="80">
        <v>-3451</v>
      </c>
      <c r="AH87" s="80">
        <v>7126</v>
      </c>
      <c r="AI87" s="80">
        <v>-14470</v>
      </c>
      <c r="AJ87" s="80">
        <v>-9157</v>
      </c>
      <c r="AK87" s="80">
        <v>6455</v>
      </c>
      <c r="AL87" s="80">
        <v>1761</v>
      </c>
      <c r="AM87" s="80">
        <v>2387</v>
      </c>
      <c r="AN87" s="80">
        <v>-3783</v>
      </c>
      <c r="AO87" s="80">
        <v>3213</v>
      </c>
      <c r="AP87" s="80">
        <v>-13042</v>
      </c>
      <c r="AQ87" s="80">
        <v>626</v>
      </c>
      <c r="AR87" s="80">
        <v>6944</v>
      </c>
      <c r="AS87" s="80">
        <v>-13879</v>
      </c>
      <c r="AT87" s="80">
        <v>5237</v>
      </c>
      <c r="AU87" s="80">
        <v>5187</v>
      </c>
    </row>
    <row r="88" spans="1:47">
      <c r="A88" s="83" t="s">
        <v>244</v>
      </c>
      <c r="B88" s="84">
        <v>70346</v>
      </c>
      <c r="C88" s="84">
        <v>-49137</v>
      </c>
      <c r="D88" s="84">
        <v>-5736</v>
      </c>
      <c r="E88" s="84">
        <v>6151</v>
      </c>
      <c r="F88" s="84">
        <v>47530</v>
      </c>
      <c r="G88" s="84">
        <v>26329</v>
      </c>
      <c r="H88" s="84">
        <v>-127447</v>
      </c>
      <c r="I88" s="84">
        <v>57906</v>
      </c>
      <c r="J88" s="84">
        <v>-23822</v>
      </c>
      <c r="K88" s="84">
        <v>11434</v>
      </c>
      <c r="L88" s="84">
        <v>-1614</v>
      </c>
      <c r="M88" s="84">
        <v>56121</v>
      </c>
      <c r="N88" s="84">
        <v>8535</v>
      </c>
      <c r="O88" s="84">
        <v>-36578</v>
      </c>
      <c r="P88" s="84">
        <v>12645</v>
      </c>
      <c r="Q88" s="84">
        <v>22073</v>
      </c>
      <c r="R88" s="84">
        <v>33881</v>
      </c>
      <c r="S88" s="84">
        <v>-48557</v>
      </c>
      <c r="T88" s="84">
        <v>-25275</v>
      </c>
      <c r="U88" s="84">
        <v>18965</v>
      </c>
      <c r="V88" s="84">
        <v>16184</v>
      </c>
      <c r="W88" s="84">
        <v>15814</v>
      </c>
      <c r="X88" s="84">
        <v>-35827</v>
      </c>
      <c r="Y88" s="84">
        <v>25532.299707930801</v>
      </c>
      <c r="Z88" s="84">
        <v>26995</v>
      </c>
      <c r="AA88" s="84">
        <v>117918</v>
      </c>
      <c r="AB88" s="84">
        <v>47633</v>
      </c>
      <c r="AC88" s="84">
        <v>22414</v>
      </c>
      <c r="AD88" s="84">
        <v>-91694</v>
      </c>
      <c r="AE88" s="84">
        <v>-34559</v>
      </c>
      <c r="AF88" s="84">
        <v>-3515</v>
      </c>
      <c r="AG88" s="84">
        <v>-32364</v>
      </c>
      <c r="AH88" s="84">
        <v>-25370</v>
      </c>
      <c r="AI88" s="84">
        <v>-16711</v>
      </c>
      <c r="AJ88" s="84">
        <v>37966</v>
      </c>
      <c r="AK88" s="84">
        <v>51065</v>
      </c>
      <c r="AL88" s="84">
        <v>-66466</v>
      </c>
      <c r="AM88" s="84">
        <v>12303</v>
      </c>
      <c r="AN88" s="84">
        <v>61023</v>
      </c>
      <c r="AO88" s="84">
        <v>30544</v>
      </c>
      <c r="AP88" s="84">
        <v>-14440</v>
      </c>
      <c r="AQ88" s="84">
        <v>-61383</v>
      </c>
      <c r="AR88" s="84">
        <v>23956</v>
      </c>
      <c r="AS88" s="84">
        <v>176394</v>
      </c>
      <c r="AT88" s="84">
        <v>61594</v>
      </c>
      <c r="AU88" s="84">
        <v>-75271</v>
      </c>
    </row>
    <row r="89" spans="1:47">
      <c r="A89" s="92" t="s">
        <v>245</v>
      </c>
      <c r="B89" s="80">
        <v>213614</v>
      </c>
      <c r="C89" s="80">
        <v>0</v>
      </c>
      <c r="D89" s="80">
        <v>0</v>
      </c>
      <c r="E89" s="80">
        <v>0</v>
      </c>
      <c r="F89" s="80">
        <v>235238</v>
      </c>
      <c r="G89" s="80">
        <v>0</v>
      </c>
      <c r="H89" s="80">
        <v>0</v>
      </c>
      <c r="I89" s="80">
        <v>0</v>
      </c>
      <c r="J89" s="80">
        <v>239556</v>
      </c>
      <c r="K89" s="80">
        <v>0</v>
      </c>
      <c r="L89" s="80">
        <v>0</v>
      </c>
      <c r="M89" s="80">
        <v>-280</v>
      </c>
      <c r="N89" s="80">
        <v>281395</v>
      </c>
      <c r="O89" s="80">
        <v>0</v>
      </c>
      <c r="P89" s="80">
        <v>0</v>
      </c>
      <c r="Q89" s="80">
        <v>0</v>
      </c>
      <c r="R89" s="80">
        <v>288070</v>
      </c>
      <c r="S89" s="80">
        <v>0</v>
      </c>
      <c r="T89" s="80">
        <v>0</v>
      </c>
      <c r="U89" s="80">
        <v>0</v>
      </c>
      <c r="V89" s="80">
        <v>267084</v>
      </c>
      <c r="W89" s="80">
        <v>0</v>
      </c>
      <c r="X89" s="80">
        <v>0</v>
      </c>
      <c r="Y89" s="80">
        <v>0</v>
      </c>
      <c r="Z89" s="80">
        <v>288787</v>
      </c>
      <c r="AA89" s="80">
        <v>0</v>
      </c>
      <c r="AB89" s="80">
        <v>0</v>
      </c>
      <c r="AC89" s="80">
        <v>0</v>
      </c>
      <c r="AD89" s="80">
        <v>503747</v>
      </c>
      <c r="AE89" s="80">
        <v>0</v>
      </c>
      <c r="AF89" s="80">
        <v>0</v>
      </c>
      <c r="AG89" s="80">
        <v>0</v>
      </c>
      <c r="AH89" s="80">
        <v>341615</v>
      </c>
      <c r="AI89" s="80">
        <v>0</v>
      </c>
      <c r="AJ89" s="80">
        <v>0</v>
      </c>
      <c r="AK89" s="80">
        <v>0</v>
      </c>
      <c r="AL89" s="80">
        <v>388565</v>
      </c>
      <c r="AM89" s="80">
        <v>0</v>
      </c>
      <c r="AN89" s="80">
        <v>0</v>
      </c>
      <c r="AO89" s="80">
        <v>0</v>
      </c>
      <c r="AP89" s="80">
        <v>425969</v>
      </c>
      <c r="AQ89" s="80">
        <v>0</v>
      </c>
      <c r="AR89" s="80">
        <v>0</v>
      </c>
      <c r="AS89" s="80">
        <v>0</v>
      </c>
      <c r="AT89" s="80">
        <v>550496</v>
      </c>
      <c r="AU89" s="80">
        <v>0</v>
      </c>
    </row>
    <row r="90" spans="1:47">
      <c r="A90" s="83" t="s">
        <v>0</v>
      </c>
      <c r="B90" s="84">
        <v>283960</v>
      </c>
      <c r="C90" s="84">
        <v>-49137</v>
      </c>
      <c r="D90" s="84">
        <v>-5736</v>
      </c>
      <c r="E90" s="84">
        <v>6151</v>
      </c>
      <c r="F90" s="84">
        <v>282768</v>
      </c>
      <c r="G90" s="84">
        <v>26329</v>
      </c>
      <c r="H90" s="84">
        <v>-127447</v>
      </c>
      <c r="I90" s="84">
        <v>57906</v>
      </c>
      <c r="J90" s="84">
        <v>215734</v>
      </c>
      <c r="K90" s="84">
        <v>11434</v>
      </c>
      <c r="L90" s="84">
        <v>-1614</v>
      </c>
      <c r="M90" s="84">
        <v>55841</v>
      </c>
      <c r="N90" s="84">
        <v>289930</v>
      </c>
      <c r="O90" s="84">
        <v>-36578</v>
      </c>
      <c r="P90" s="84">
        <v>12645</v>
      </c>
      <c r="Q90" s="84">
        <v>22073</v>
      </c>
      <c r="R90" s="84">
        <v>321951</v>
      </c>
      <c r="S90" s="84">
        <v>-48557</v>
      </c>
      <c r="T90" s="84">
        <v>-25275</v>
      </c>
      <c r="U90" s="84">
        <v>18965</v>
      </c>
      <c r="V90" s="84">
        <v>283268</v>
      </c>
      <c r="W90" s="84">
        <v>15814</v>
      </c>
      <c r="X90" s="84">
        <v>-35827</v>
      </c>
      <c r="Y90" s="84">
        <v>25532.299707930826</v>
      </c>
      <c r="Z90" s="84">
        <v>315782</v>
      </c>
      <c r="AA90" s="84">
        <v>117918</v>
      </c>
      <c r="AB90" s="84">
        <v>47633</v>
      </c>
      <c r="AC90" s="84">
        <v>22414</v>
      </c>
      <c r="AD90" s="84">
        <v>412053</v>
      </c>
      <c r="AE90" s="84">
        <v>-34559</v>
      </c>
      <c r="AF90" s="84">
        <v>-3515</v>
      </c>
      <c r="AG90" s="84">
        <v>-32364</v>
      </c>
      <c r="AH90" s="84">
        <v>316245</v>
      </c>
      <c r="AI90" s="84">
        <v>-16711</v>
      </c>
      <c r="AJ90" s="84">
        <v>37966</v>
      </c>
      <c r="AK90" s="84">
        <v>51065</v>
      </c>
      <c r="AL90" s="84">
        <v>322099</v>
      </c>
      <c r="AM90" s="84">
        <v>12303</v>
      </c>
      <c r="AN90" s="84">
        <v>61023</v>
      </c>
      <c r="AO90" s="84">
        <v>30544</v>
      </c>
      <c r="AP90" s="84">
        <v>411529</v>
      </c>
      <c r="AQ90" s="84">
        <v>-61383</v>
      </c>
      <c r="AR90" s="84">
        <v>23956</v>
      </c>
      <c r="AS90" s="84">
        <v>176394</v>
      </c>
      <c r="AT90" s="84">
        <v>612090</v>
      </c>
      <c r="AU90" s="84">
        <v>-75271</v>
      </c>
    </row>
    <row r="92" spans="1:47">
      <c r="B92" s="163">
        <f t="shared" ref="B92:AU92" si="0">+SUM(B5:B11,B13:B19,B21:B29,B33:B58,B62:B67,B69:B82)+B87-B88+B4+B12-B20+B30+B59+B83-B85</f>
        <v>0</v>
      </c>
      <c r="C92" s="163">
        <f t="shared" si="0"/>
        <v>0</v>
      </c>
      <c r="D92" s="163">
        <f t="shared" si="0"/>
        <v>0</v>
      </c>
      <c r="E92" s="163">
        <f t="shared" si="0"/>
        <v>0</v>
      </c>
      <c r="F92" s="163">
        <f t="shared" si="0"/>
        <v>0</v>
      </c>
      <c r="G92" s="163">
        <f t="shared" si="0"/>
        <v>0</v>
      </c>
      <c r="H92" s="163">
        <f t="shared" si="0"/>
        <v>0</v>
      </c>
      <c r="I92" s="163">
        <f t="shared" si="0"/>
        <v>0</v>
      </c>
      <c r="J92" s="163">
        <f t="shared" si="0"/>
        <v>0</v>
      </c>
      <c r="K92" s="163">
        <f t="shared" si="0"/>
        <v>0</v>
      </c>
      <c r="L92" s="163">
        <f t="shared" si="0"/>
        <v>0</v>
      </c>
      <c r="M92" s="163">
        <f t="shared" si="0"/>
        <v>0</v>
      </c>
      <c r="N92" s="163">
        <f t="shared" si="0"/>
        <v>9946</v>
      </c>
      <c r="O92" s="163">
        <f t="shared" si="0"/>
        <v>-9946</v>
      </c>
      <c r="P92" s="163">
        <f t="shared" si="0"/>
        <v>0</v>
      </c>
      <c r="Q92" s="163">
        <f t="shared" si="0"/>
        <v>0</v>
      </c>
      <c r="R92" s="163">
        <f t="shared" si="0"/>
        <v>0</v>
      </c>
      <c r="S92" s="163">
        <f t="shared" si="0"/>
        <v>0</v>
      </c>
      <c r="T92" s="163">
        <f t="shared" si="0"/>
        <v>0</v>
      </c>
      <c r="U92" s="163">
        <f t="shared" si="0"/>
        <v>0</v>
      </c>
      <c r="V92" s="163">
        <f t="shared" si="0"/>
        <v>0</v>
      </c>
      <c r="W92" s="163">
        <f t="shared" si="0"/>
        <v>0</v>
      </c>
      <c r="X92" s="163">
        <f t="shared" si="0"/>
        <v>0</v>
      </c>
      <c r="Y92" s="163">
        <f t="shared" si="0"/>
        <v>0</v>
      </c>
      <c r="Z92" s="163">
        <f t="shared" si="0"/>
        <v>0</v>
      </c>
      <c r="AA92" s="163">
        <f t="shared" si="0"/>
        <v>0</v>
      </c>
      <c r="AB92" s="163">
        <f t="shared" si="0"/>
        <v>0</v>
      </c>
      <c r="AC92" s="163">
        <f t="shared" si="0"/>
        <v>0</v>
      </c>
      <c r="AD92" s="163">
        <f t="shared" si="0"/>
        <v>0</v>
      </c>
      <c r="AE92" s="163">
        <f t="shared" si="0"/>
        <v>0</v>
      </c>
      <c r="AF92" s="163">
        <f t="shared" si="0"/>
        <v>0</v>
      </c>
      <c r="AG92" s="163">
        <f t="shared" si="0"/>
        <v>0</v>
      </c>
      <c r="AH92" s="163">
        <f t="shared" si="0"/>
        <v>0</v>
      </c>
      <c r="AI92" s="163">
        <f t="shared" si="0"/>
        <v>0</v>
      </c>
      <c r="AJ92" s="163">
        <f t="shared" si="0"/>
        <v>0</v>
      </c>
      <c r="AK92" s="163">
        <f t="shared" si="0"/>
        <v>0</v>
      </c>
      <c r="AL92" s="163">
        <f t="shared" si="0"/>
        <v>0</v>
      </c>
      <c r="AM92" s="163">
        <f t="shared" si="0"/>
        <v>0</v>
      </c>
      <c r="AN92" s="163">
        <f t="shared" si="0"/>
        <v>0</v>
      </c>
      <c r="AO92" s="163">
        <f t="shared" si="0"/>
        <v>0</v>
      </c>
      <c r="AP92" s="163">
        <f t="shared" si="0"/>
        <v>0</v>
      </c>
      <c r="AQ92" s="163">
        <f t="shared" si="0"/>
        <v>0</v>
      </c>
      <c r="AR92" s="163">
        <f t="shared" si="0"/>
        <v>0</v>
      </c>
      <c r="AS92" s="163">
        <f t="shared" si="0"/>
        <v>0</v>
      </c>
      <c r="AT92" s="163">
        <f t="shared" si="0"/>
        <v>0</v>
      </c>
      <c r="AU92" s="163">
        <f t="shared" si="0"/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73205-f1c4-4f02-8c4a-af38fa6394e4">
      <Terms xmlns="http://schemas.microsoft.com/office/infopath/2007/PartnerControls"/>
    </lcf76f155ced4ddcb4097134ff3c332f>
    <TaxCatchAll xmlns="1442170f-4268-4b3a-a39c-0ba59c65ba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1DD8A090A585408F3C34D59BCFC977" ma:contentTypeVersion="14" ma:contentTypeDescription="Crear nuevo documento." ma:contentTypeScope="" ma:versionID="e3b89b9e52b12161beb485cf3f2ea2e9">
  <xsd:schema xmlns:xsd="http://www.w3.org/2001/XMLSchema" xmlns:xs="http://www.w3.org/2001/XMLSchema" xmlns:p="http://schemas.microsoft.com/office/2006/metadata/properties" xmlns:ns2="1442170f-4268-4b3a-a39c-0ba59c65bac1" xmlns:ns3="9b573205-f1c4-4f02-8c4a-af38fa6394e4" targetNamespace="http://schemas.microsoft.com/office/2006/metadata/properties" ma:root="true" ma:fieldsID="94efa447902572690a7fa6ad63f68ea8" ns2:_="" ns3:_="">
    <xsd:import namespace="1442170f-4268-4b3a-a39c-0ba59c65bac1"/>
    <xsd:import namespace="9b573205-f1c4-4f02-8c4a-af38fa6394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2170f-4268-4b3a-a39c-0ba59c65ba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bc9092-550c-41c6-93f9-d49a9df52456}" ma:internalName="TaxCatchAll" ma:showField="CatchAllData" ma:web="1442170f-4268-4b3a-a39c-0ba59c65b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73205-f1c4-4f02-8c4a-af38fa639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2506f7aa-9618-42d8-bf85-6cbdee9f4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AB404-E873-4838-A3C1-E9BC5CA690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57A7C-85DD-4FCC-826E-1EFEC51C1E27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b573205-f1c4-4f02-8c4a-af38fa6394e4"/>
    <ds:schemaRef ds:uri="1442170f-4268-4b3a-a39c-0ba59c65bac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F0ECF4-3203-4BBB-98B8-06A82B7DC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2170f-4268-4b3a-a39c-0ba59c65bac1"/>
    <ds:schemaRef ds:uri="9b573205-f1c4-4f02-8c4a-af38fa639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Output SK cons</vt:lpstr>
      <vt:lpstr>Output Enaex</vt:lpstr>
      <vt:lpstr>Output Magotteaux</vt:lpstr>
      <vt:lpstr>Output PVSA</vt:lpstr>
      <vt:lpstr>Output SKC</vt:lpstr>
      <vt:lpstr>Output SKIC</vt:lpstr>
      <vt:lpstr>SK cons-BS</vt:lpstr>
      <vt:lpstr>SK cons-IS</vt:lpstr>
      <vt:lpstr>SK cons-CF</vt:lpstr>
      <vt:lpstr>Enaex cons-BS</vt:lpstr>
      <vt:lpstr>Enaex cons-IS</vt:lpstr>
      <vt:lpstr>Enaex cons-CF</vt:lpstr>
      <vt:lpstr>Magotteaux cons-BS</vt:lpstr>
      <vt:lpstr>Magotteaux cons-IS</vt:lpstr>
      <vt:lpstr>Magotteaux cons-CF</vt:lpstr>
      <vt:lpstr>PVSA cons-BS</vt:lpstr>
      <vt:lpstr>PVSA cons-IS</vt:lpstr>
      <vt:lpstr>PVSA cons-CF</vt:lpstr>
      <vt:lpstr>SKC cons-BS</vt:lpstr>
      <vt:lpstr>SKC cons-IS</vt:lpstr>
      <vt:lpstr>SKC cons-CF</vt:lpstr>
      <vt:lpstr>SKIC cons-BS</vt:lpstr>
      <vt:lpstr>SKIC cons-IS</vt:lpstr>
      <vt:lpstr>SKIC cons-CF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Slaven Ilic Vicent</cp:lastModifiedBy>
  <cp:revision/>
  <dcterms:created xsi:type="dcterms:W3CDTF">2024-06-14T18:44:50Z</dcterms:created>
  <dcterms:modified xsi:type="dcterms:W3CDTF">2025-08-26T18:52:54Z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0x010100521DD8A090A585408F3C34D59BCFC977</vt:lpwstr>
  </property>
  <property fmtid="{D5CDD505-2E9C-101B-9397-08002B2CF9AE}" pid="3" name="MediaServiceImageTags">
    <vt:lpwstr/>
  </property>
</Properties>
</file>